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asaki\Box\01 共有フォルダ\02支部\06射水\06例会\2025\260120射水政策合同\"/>
    </mc:Choice>
  </mc:AlternateContent>
  <xr:revisionPtr revIDLastSave="0" documentId="13_ncr:1_{57A52F60-100B-4D06-8877-CA11883F1804}" xr6:coauthVersionLast="47" xr6:coauthVersionMax="47" xr10:uidLastSave="{00000000-0000-0000-0000-000000000000}"/>
  <bookViews>
    <workbookView xWindow="-120" yWindow="-120" windowWidth="24240" windowHeight="13020" xr2:uid="{AA1486B1-E841-4B2C-87E8-927EFD0EF7B3}"/>
  </bookViews>
  <sheets>
    <sheet name="経営計画" sheetId="1" r:id="rId1"/>
    <sheet name="等級号俸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2" l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U6" i="2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F5" i="2"/>
  <c r="K5" i="2"/>
  <c r="D6" i="2"/>
  <c r="E6" i="2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I6" i="2"/>
  <c r="I7" i="2" s="1"/>
  <c r="J6" i="2"/>
  <c r="J7" i="2" s="1"/>
  <c r="J8" i="2" s="1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D7" i="2"/>
  <c r="D8" i="2" s="1"/>
  <c r="D9" i="2" s="1"/>
  <c r="E7" i="2"/>
  <c r="E43" i="1"/>
  <c r="G43" i="1"/>
  <c r="G41" i="1"/>
  <c r="G30" i="2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F30" i="2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Q6" i="2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N6" i="2"/>
  <c r="P6" i="2" s="1"/>
  <c r="P5" i="2"/>
  <c r="F6" i="2" l="1"/>
  <c r="K6" i="2"/>
  <c r="K7" i="2"/>
  <c r="I8" i="2"/>
  <c r="I9" i="2" s="1"/>
  <c r="I10" i="2" s="1"/>
  <c r="K8" i="2"/>
  <c r="J9" i="2"/>
  <c r="I11" i="2"/>
  <c r="D10" i="2"/>
  <c r="F7" i="2"/>
  <c r="E8" i="2"/>
  <c r="N7" i="2"/>
  <c r="P7" i="2" s="1"/>
  <c r="N8" i="2"/>
  <c r="E9" i="2" l="1"/>
  <c r="F8" i="2"/>
  <c r="D11" i="2"/>
  <c r="I12" i="2"/>
  <c r="J10" i="2"/>
  <c r="K9" i="2"/>
  <c r="P8" i="2"/>
  <c r="N9" i="2"/>
  <c r="J11" i="2" l="1"/>
  <c r="K10" i="2"/>
  <c r="I13" i="2"/>
  <c r="D12" i="2"/>
  <c r="E10" i="2"/>
  <c r="F9" i="2"/>
  <c r="P9" i="2"/>
  <c r="N10" i="2"/>
  <c r="I14" i="2" l="1"/>
  <c r="E11" i="2"/>
  <c r="F10" i="2"/>
  <c r="D13" i="2"/>
  <c r="J12" i="2"/>
  <c r="K11" i="2"/>
  <c r="N11" i="2"/>
  <c r="P10" i="2"/>
  <c r="J13" i="2" l="1"/>
  <c r="K12" i="2"/>
  <c r="D14" i="2"/>
  <c r="E12" i="2"/>
  <c r="F11" i="2"/>
  <c r="I15" i="2"/>
  <c r="P11" i="2"/>
  <c r="N12" i="2"/>
  <c r="I16" i="2" l="1"/>
  <c r="E13" i="2"/>
  <c r="F12" i="2"/>
  <c r="D15" i="2"/>
  <c r="J14" i="2"/>
  <c r="K13" i="2"/>
  <c r="P12" i="2"/>
  <c r="N13" i="2"/>
  <c r="J15" i="2" l="1"/>
  <c r="K14" i="2"/>
  <c r="D16" i="2"/>
  <c r="E14" i="2"/>
  <c r="F13" i="2"/>
  <c r="I17" i="2"/>
  <c r="N14" i="2"/>
  <c r="P13" i="2"/>
  <c r="I18" i="2" l="1"/>
  <c r="E15" i="2"/>
  <c r="F14" i="2"/>
  <c r="D17" i="2"/>
  <c r="J16" i="2"/>
  <c r="K15" i="2"/>
  <c r="P14" i="2"/>
  <c r="N15" i="2"/>
  <c r="J17" i="2" l="1"/>
  <c r="K17" i="2" s="1"/>
  <c r="K16" i="2"/>
  <c r="D18" i="2"/>
  <c r="E16" i="2"/>
  <c r="F15" i="2"/>
  <c r="I19" i="2"/>
  <c r="K18" i="2"/>
  <c r="N16" i="2"/>
  <c r="P15" i="2"/>
  <c r="K19" i="2" l="1"/>
  <c r="I20" i="2"/>
  <c r="E17" i="2"/>
  <c r="F16" i="2"/>
  <c r="D19" i="2"/>
  <c r="P16" i="2"/>
  <c r="N17" i="2"/>
  <c r="D20" i="2" l="1"/>
  <c r="I21" i="2"/>
  <c r="K20" i="2"/>
  <c r="E18" i="2"/>
  <c r="F17" i="2"/>
  <c r="N18" i="2"/>
  <c r="P17" i="2"/>
  <c r="E19" i="2" l="1"/>
  <c r="F18" i="2"/>
  <c r="K21" i="2"/>
  <c r="I22" i="2"/>
  <c r="K22" i="2" s="1"/>
  <c r="D21" i="2"/>
  <c r="N19" i="2"/>
  <c r="P18" i="2"/>
  <c r="E20" i="2" l="1"/>
  <c r="F19" i="2"/>
  <c r="D22" i="2"/>
  <c r="N20" i="2"/>
  <c r="P19" i="2"/>
  <c r="E21" i="2" l="1"/>
  <c r="F20" i="2"/>
  <c r="P20" i="2"/>
  <c r="N21" i="2"/>
  <c r="E22" i="2" l="1"/>
  <c r="F21" i="2"/>
  <c r="P21" i="2"/>
  <c r="N22" i="2"/>
  <c r="F22" i="2" l="1"/>
  <c r="E23" i="2"/>
  <c r="E24" i="2" s="1"/>
  <c r="P22" i="2"/>
  <c r="N23" i="2"/>
  <c r="D23" i="2"/>
  <c r="I23" i="2"/>
  <c r="D24" i="2" l="1"/>
  <c r="F24" i="2" s="1"/>
  <c r="F23" i="2"/>
  <c r="P23" i="2"/>
  <c r="N24" i="2"/>
  <c r="P24" i="2" s="1"/>
  <c r="K23" i="2"/>
  <c r="I24" i="2"/>
  <c r="K24" i="2" s="1"/>
  <c r="K43" i="1" l="1"/>
  <c r="J43" i="1"/>
  <c r="I43" i="1"/>
  <c r="H43" i="1"/>
  <c r="D43" i="1"/>
  <c r="K23" i="1"/>
  <c r="J23" i="1"/>
  <c r="I23" i="1"/>
  <c r="H23" i="1"/>
  <c r="G23" i="1"/>
  <c r="E20" i="1"/>
  <c r="D20" i="1"/>
  <c r="K30" i="1"/>
  <c r="J30" i="1"/>
  <c r="I30" i="1"/>
  <c r="H30" i="1"/>
  <c r="K4" i="1"/>
  <c r="J4" i="1"/>
  <c r="I4" i="1"/>
  <c r="H4" i="1"/>
  <c r="K37" i="1"/>
  <c r="J37" i="1"/>
  <c r="I37" i="1"/>
  <c r="I41" i="1" s="1"/>
  <c r="H37" i="1"/>
  <c r="E40" i="1"/>
  <c r="D40" i="1"/>
  <c r="D41" i="1" s="1"/>
  <c r="K35" i="1"/>
  <c r="I35" i="1"/>
  <c r="D4" i="1"/>
  <c r="D28" i="1" s="1"/>
  <c r="K52" i="1"/>
  <c r="J52" i="1"/>
  <c r="I52" i="1"/>
  <c r="H52" i="1"/>
  <c r="G52" i="1"/>
  <c r="E52" i="1"/>
  <c r="K41" i="1"/>
  <c r="J41" i="1"/>
  <c r="H41" i="1"/>
  <c r="E41" i="1"/>
  <c r="E26" i="1" s="1"/>
  <c r="J35" i="1"/>
  <c r="H35" i="1"/>
  <c r="G35" i="1"/>
  <c r="E35" i="1"/>
  <c r="D35" i="1"/>
  <c r="G30" i="1"/>
  <c r="G8" i="1"/>
  <c r="E8" i="1"/>
  <c r="D8" i="1"/>
  <c r="G4" i="1"/>
  <c r="E4" i="1"/>
  <c r="E28" i="1" s="1"/>
  <c r="I8" i="1" l="1"/>
  <c r="I12" i="1" s="1"/>
  <c r="I13" i="1" s="1"/>
  <c r="J8" i="1"/>
  <c r="J12" i="1" s="1"/>
  <c r="K8" i="1"/>
  <c r="K12" i="1" s="1"/>
  <c r="K13" i="1" s="1"/>
  <c r="D12" i="1"/>
  <c r="D44" i="1" s="1"/>
  <c r="I26" i="1"/>
  <c r="J26" i="1"/>
  <c r="G26" i="1"/>
  <c r="K32" i="1"/>
  <c r="H26" i="1"/>
  <c r="G12" i="1"/>
  <c r="G44" i="1" s="1"/>
  <c r="F10" i="1"/>
  <c r="E12" i="1"/>
  <c r="E23" i="1" s="1"/>
  <c r="H8" i="1"/>
  <c r="H12" i="1" s="1"/>
  <c r="J32" i="1"/>
  <c r="F9" i="1"/>
  <c r="K26" i="1"/>
  <c r="I32" i="1"/>
  <c r="F8" i="1"/>
  <c r="D26" i="1"/>
  <c r="F11" i="1"/>
  <c r="I44" i="1" l="1"/>
  <c r="I24" i="1"/>
  <c r="I25" i="1" s="1"/>
  <c r="J44" i="1"/>
  <c r="J13" i="1"/>
  <c r="H44" i="1"/>
  <c r="H13" i="1"/>
  <c r="J24" i="1"/>
  <c r="J27" i="1" s="1"/>
  <c r="G24" i="1"/>
  <c r="G27" i="1" s="1"/>
  <c r="G28" i="1" s="1"/>
  <c r="D13" i="1"/>
  <c r="D23" i="1"/>
  <c r="G13" i="1"/>
  <c r="E13" i="1"/>
  <c r="K24" i="1"/>
  <c r="K27" i="1" s="1"/>
  <c r="F22" i="1"/>
  <c r="H24" i="1"/>
  <c r="H27" i="1" s="1"/>
  <c r="H28" i="1" s="1"/>
  <c r="F15" i="1"/>
  <c r="F19" i="1"/>
  <c r="E44" i="1"/>
  <c r="F14" i="1"/>
  <c r="F16" i="1"/>
  <c r="F26" i="1"/>
  <c r="F18" i="1"/>
  <c r="F21" i="1"/>
  <c r="F17" i="1"/>
  <c r="K44" i="1"/>
  <c r="K28" i="1" l="1"/>
  <c r="K29" i="1"/>
  <c r="K31" i="1" s="1"/>
  <c r="J28" i="1"/>
  <c r="J29" i="1"/>
  <c r="J33" i="1" s="1"/>
  <c r="I27" i="1"/>
  <c r="H29" i="1"/>
  <c r="H33" i="1" s="1"/>
  <c r="H31" i="1"/>
  <c r="K25" i="1"/>
  <c r="J25" i="1"/>
  <c r="H25" i="1"/>
  <c r="G29" i="1"/>
  <c r="G33" i="1" s="1"/>
  <c r="G25" i="1"/>
  <c r="J31" i="1" l="1"/>
  <c r="K33" i="1"/>
  <c r="I28" i="1"/>
  <c r="I29" i="1"/>
  <c r="I31" i="1" s="1"/>
  <c r="G31" i="1"/>
  <c r="D24" i="1"/>
  <c r="D25" i="1" s="1"/>
  <c r="F23" i="1"/>
  <c r="E24" i="1"/>
  <c r="E25" i="1" s="1"/>
  <c r="F20" i="1"/>
  <c r="I33" i="1" l="1"/>
</calcChain>
</file>

<file path=xl/sharedStrings.xml><?xml version="1.0" encoding="utf-8"?>
<sst xmlns="http://schemas.openxmlformats.org/spreadsheetml/2006/main" count="286" uniqueCount="142">
  <si>
    <t>変動損益計算書</t>
    <rPh sb="0" eb="2">
      <t>ヘンドウ</t>
    </rPh>
    <rPh sb="2" eb="4">
      <t>ソンエキ</t>
    </rPh>
    <rPh sb="4" eb="7">
      <t>ケイサンショ</t>
    </rPh>
    <phoneticPr fontId="2"/>
  </si>
  <si>
    <t>（単位：千円）</t>
    <rPh sb="1" eb="3">
      <t>タンイ</t>
    </rPh>
    <rPh sb="4" eb="6">
      <t>センエン</t>
    </rPh>
    <phoneticPr fontId="2"/>
  </si>
  <si>
    <t>5か年変動損益計画書</t>
    <rPh sb="2" eb="3">
      <t>ネン</t>
    </rPh>
    <rPh sb="3" eb="5">
      <t>ヘンドウ</t>
    </rPh>
    <rPh sb="5" eb="7">
      <t>ソンエキ</t>
    </rPh>
    <rPh sb="7" eb="9">
      <t>ケイカク</t>
    </rPh>
    <rPh sb="9" eb="10">
      <t>ショ</t>
    </rPh>
    <phoneticPr fontId="2"/>
  </si>
  <si>
    <t>会社名</t>
    <rPh sb="0" eb="3">
      <t>カイシャメイ</t>
    </rPh>
    <phoneticPr fontId="2"/>
  </si>
  <si>
    <t>前々期</t>
    <rPh sb="0" eb="2">
      <t>ゼンゼン</t>
    </rPh>
    <rPh sb="2" eb="3">
      <t>キ</t>
    </rPh>
    <phoneticPr fontId="2"/>
  </si>
  <si>
    <t>直前期</t>
    <rPh sb="0" eb="2">
      <t>チョクゼン</t>
    </rPh>
    <rPh sb="2" eb="3">
      <t>キ</t>
    </rPh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</si>
  <si>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</si>
  <si>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</si>
  <si>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３年後</t>
    <rPh sb="1" eb="3">
      <t>ネンゴ</t>
    </rPh>
    <phoneticPr fontId="2"/>
  </si>
  <si>
    <t>４年後</t>
    <rPh sb="1" eb="3">
      <t>ネンゴ</t>
    </rPh>
    <phoneticPr fontId="2"/>
  </si>
  <si>
    <t>５年後</t>
    <rPh sb="1" eb="3">
      <t>ネンゴ</t>
    </rPh>
    <phoneticPr fontId="2"/>
  </si>
  <si>
    <t>科　　目</t>
    <rPh sb="0" eb="1">
      <t>カ</t>
    </rPh>
    <rPh sb="3" eb="4">
      <t>メ</t>
    </rPh>
    <phoneticPr fontId="2"/>
  </si>
  <si>
    <t>比率</t>
    <rPh sb="0" eb="2">
      <t>ヒリツ</t>
    </rPh>
    <phoneticPr fontId="2"/>
  </si>
  <si>
    <t xml:space="preserve"> ①　売　上　高</t>
    <rPh sb="3" eb="4">
      <t>バイ</t>
    </rPh>
    <rPh sb="5" eb="6">
      <t>ウエ</t>
    </rPh>
    <rPh sb="7" eb="8">
      <t>ダカ</t>
    </rPh>
    <phoneticPr fontId="2"/>
  </si>
  <si>
    <t>内</t>
    <rPh sb="0" eb="1">
      <t>ウチ</t>
    </rPh>
    <phoneticPr fontId="2"/>
  </si>
  <si>
    <t>訳</t>
    <rPh sb="0" eb="1">
      <t>ワケ</t>
    </rPh>
    <phoneticPr fontId="2"/>
  </si>
  <si>
    <t>②　変　動　費</t>
    <rPh sb="2" eb="3">
      <t>ヘン</t>
    </rPh>
    <rPh sb="4" eb="5">
      <t>ドウ</t>
    </rPh>
    <rPh sb="6" eb="7">
      <t>ヒ</t>
    </rPh>
    <phoneticPr fontId="2"/>
  </si>
  <si>
    <t>　仕　入　高</t>
    <rPh sb="1" eb="2">
      <t>シ</t>
    </rPh>
    <rPh sb="3" eb="4">
      <t>イリ</t>
    </rPh>
    <rPh sb="5" eb="6">
      <t>ダカ</t>
    </rPh>
    <phoneticPr fontId="2"/>
  </si>
  <si>
    <t>　外　注　費</t>
    <rPh sb="1" eb="2">
      <t>ソト</t>
    </rPh>
    <rPh sb="3" eb="4">
      <t>チュウ</t>
    </rPh>
    <rPh sb="5" eb="6">
      <t>ヒ</t>
    </rPh>
    <phoneticPr fontId="2"/>
  </si>
  <si>
    <t>その他変動費</t>
    <rPh sb="2" eb="3">
      <t>タ</t>
    </rPh>
    <rPh sb="3" eb="5">
      <t>ヘンドウ</t>
    </rPh>
    <rPh sb="5" eb="6">
      <t>ヒ</t>
    </rPh>
    <phoneticPr fontId="2"/>
  </si>
  <si>
    <t>限 界 利 益  ①－②＝</t>
    <rPh sb="0" eb="1">
      <t>キリ</t>
    </rPh>
    <rPh sb="2" eb="3">
      <t>カイ</t>
    </rPh>
    <rPh sb="4" eb="5">
      <t>リ</t>
    </rPh>
    <rPh sb="6" eb="7">
      <t>エキ</t>
    </rPh>
    <phoneticPr fontId="2"/>
  </si>
  <si>
    <t>（限界利益率）</t>
    <rPh sb="1" eb="3">
      <t>ゲンカイ</t>
    </rPh>
    <rPh sb="3" eb="5">
      <t>リエキ</t>
    </rPh>
    <rPh sb="5" eb="6">
      <t>リツ</t>
    </rPh>
    <phoneticPr fontId="2"/>
  </si>
  <si>
    <t>人　件　費</t>
    <rPh sb="0" eb="1">
      <t>ヒト</t>
    </rPh>
    <rPh sb="2" eb="3">
      <t>ケン</t>
    </rPh>
    <rPh sb="4" eb="5">
      <t>ヒ</t>
    </rPh>
    <phoneticPr fontId="2"/>
  </si>
  <si>
    <t>固</t>
    <rPh sb="0" eb="1">
      <t>コ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</si>
  <si>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</si>
  <si>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定</t>
    <rPh sb="0" eb="1">
      <t>テイ</t>
    </rPh>
    <phoneticPr fontId="2"/>
  </si>
  <si>
    <t>費</t>
    <rPh sb="0" eb="1">
      <t>ヒ</t>
    </rPh>
    <phoneticPr fontId="2"/>
  </si>
  <si>
    <t>その他の経費</t>
    <rPh sb="2" eb="3">
      <t>タ</t>
    </rPh>
    <rPh sb="4" eb="6">
      <t>ケイヒ</t>
    </rPh>
    <phoneticPr fontId="2"/>
  </si>
  <si>
    <t>支払利息</t>
    <rPh sb="0" eb="2">
      <t>シハライ</t>
    </rPh>
    <rPh sb="2" eb="4">
      <t>リソク</t>
    </rPh>
    <phoneticPr fontId="2"/>
  </si>
  <si>
    <t>営業外収入(ー)</t>
    <rPh sb="0" eb="3">
      <t>エイギョウガイ</t>
    </rPh>
    <rPh sb="3" eb="5">
      <t>シュウニュウ</t>
    </rPh>
    <phoneticPr fontId="2"/>
  </si>
  <si>
    <t>固定費合計</t>
    <rPh sb="0" eb="3">
      <t>コテイヒ</t>
    </rPh>
    <rPh sb="3" eb="5">
      <t>ゴウケイ</t>
    </rPh>
    <phoneticPr fontId="2"/>
  </si>
  <si>
    <t>（経常利益率）</t>
    <rPh sb="1" eb="3">
      <t>ケイジョウ</t>
    </rPh>
    <rPh sb="3" eb="5">
      <t>リエキ</t>
    </rPh>
    <rPh sb="5" eb="6">
      <t>リツ</t>
    </rPh>
    <phoneticPr fontId="2"/>
  </si>
  <si>
    <t>概算法人税等（30％）</t>
    <rPh sb="0" eb="2">
      <t>ガイサン</t>
    </rPh>
    <rPh sb="2" eb="5">
      <t>ホウジンゼイ</t>
    </rPh>
    <rPh sb="5" eb="6">
      <t>トウ</t>
    </rPh>
    <phoneticPr fontId="2"/>
  </si>
  <si>
    <t>減価償却費</t>
    <rPh sb="0" eb="5">
      <t>ゲンカショウキャクヒ</t>
    </rPh>
    <phoneticPr fontId="2"/>
  </si>
  <si>
    <t>当期ｷｬｯｼｭﾌﾛｰ</t>
    <rPh sb="0" eb="2">
      <t>トウキ</t>
    </rPh>
    <phoneticPr fontId="2"/>
  </si>
  <si>
    <t>長期借入金の返済額</t>
    <rPh sb="0" eb="2">
      <t>チョウキ</t>
    </rPh>
    <rPh sb="2" eb="4">
      <t>カリイレ</t>
    </rPh>
    <rPh sb="4" eb="5">
      <t>キン</t>
    </rPh>
    <rPh sb="6" eb="8">
      <t>ヘンサイ</t>
    </rPh>
    <rPh sb="8" eb="9">
      <t>ガク</t>
    </rPh>
    <phoneticPr fontId="2"/>
  </si>
  <si>
    <t>資金の増減計画</t>
    <rPh sb="0" eb="2">
      <t>シキン</t>
    </rPh>
    <rPh sb="3" eb="5">
      <t>ゾウゲン</t>
    </rPh>
    <rPh sb="5" eb="7">
      <t>ケイカク</t>
    </rPh>
    <phoneticPr fontId="2"/>
  </si>
  <si>
    <t>人件費の内訳</t>
    <rPh sb="0" eb="3">
      <t>ジンケンヒ</t>
    </rPh>
    <rPh sb="4" eb="6">
      <t>ウチワケ</t>
    </rPh>
    <phoneticPr fontId="2"/>
  </si>
  <si>
    <t>役員報酬</t>
    <rPh sb="0" eb="2">
      <t>ヤクイン</t>
    </rPh>
    <rPh sb="2" eb="4">
      <t>ホウシュウ</t>
    </rPh>
    <phoneticPr fontId="2"/>
  </si>
  <si>
    <t>給料・賃金</t>
    <rPh sb="0" eb="2">
      <t>キュウリョウ</t>
    </rPh>
    <rPh sb="3" eb="5">
      <t>チンギン</t>
    </rPh>
    <phoneticPr fontId="2"/>
  </si>
  <si>
    <t>賞与・退職金</t>
    <rPh sb="0" eb="2">
      <t>ショウヨ</t>
    </rPh>
    <rPh sb="3" eb="6">
      <t>タイショクキン</t>
    </rPh>
    <phoneticPr fontId="2"/>
  </si>
  <si>
    <t>法定福利費</t>
  </si>
  <si>
    <t>福利厚生費</t>
    <rPh sb="0" eb="2">
      <t>フクリ</t>
    </rPh>
    <rPh sb="2" eb="5">
      <t>コウセイヒ</t>
    </rPh>
    <phoneticPr fontId="2"/>
  </si>
  <si>
    <t>人件費合計</t>
    <rPh sb="0" eb="3">
      <t>ジンケンヒ</t>
    </rPh>
    <rPh sb="3" eb="5">
      <t>ゴウケイ</t>
    </rPh>
    <phoneticPr fontId="2"/>
  </si>
  <si>
    <t>期末従事員数（人）</t>
    <rPh sb="0" eb="2">
      <t>キマツ</t>
    </rPh>
    <rPh sb="2" eb="5">
      <t>ジュウジイン</t>
    </rPh>
    <rPh sb="5" eb="6">
      <t>スウ</t>
    </rPh>
    <rPh sb="7" eb="8">
      <t>ニン</t>
    </rPh>
    <phoneticPr fontId="2"/>
  </si>
  <si>
    <t>一人当り人件費</t>
    <rPh sb="0" eb="2">
      <t>ヒトリ</t>
    </rPh>
    <rPh sb="2" eb="3">
      <t>アタ</t>
    </rPh>
    <rPh sb="4" eb="7">
      <t>ジンケンヒ</t>
    </rPh>
    <phoneticPr fontId="2"/>
  </si>
  <si>
    <t>労働分配率</t>
    <rPh sb="0" eb="2">
      <t>ロウドウ</t>
    </rPh>
    <rPh sb="2" eb="4">
      <t>ブンパイ</t>
    </rPh>
    <rPh sb="4" eb="5">
      <t>リツ</t>
    </rPh>
    <phoneticPr fontId="2"/>
  </si>
  <si>
    <t>借入金の残高推移</t>
    <rPh sb="0" eb="2">
      <t>カリイレ</t>
    </rPh>
    <rPh sb="2" eb="3">
      <t>キン</t>
    </rPh>
    <rPh sb="4" eb="6">
      <t>ザンダカ</t>
    </rPh>
    <rPh sb="6" eb="8">
      <t>スイイ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</si>
  <si>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</si>
  <si>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前期末残高</t>
    <rPh sb="0" eb="3">
      <t>ゼンキマツ</t>
    </rPh>
    <rPh sb="3" eb="5">
      <t>ザンダカ</t>
    </rPh>
    <phoneticPr fontId="2"/>
  </si>
  <si>
    <t>　　年　月</t>
    <rPh sb="2" eb="3">
      <t>ネン</t>
    </rPh>
    <rPh sb="4" eb="5">
      <t>ツキ</t>
    </rPh>
    <phoneticPr fontId="2"/>
  </si>
  <si>
    <t>北陸銀行／○○支店</t>
    <rPh sb="0" eb="2">
      <t>ホクリク</t>
    </rPh>
    <rPh sb="2" eb="4">
      <t>ギンコウ</t>
    </rPh>
    <rPh sb="7" eb="9">
      <t>シテン</t>
    </rPh>
    <phoneticPr fontId="2"/>
  </si>
  <si>
    <t>○○信金／○○支店</t>
    <rPh sb="2" eb="4">
      <t>シンキン</t>
    </rPh>
    <rPh sb="7" eb="9">
      <t>シテン</t>
    </rPh>
    <phoneticPr fontId="2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</si>
  <si>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2"/>
  </si>
  <si>
    <t>合　　計</t>
    <rPh sb="0" eb="1">
      <t>ゴウ</t>
    </rPh>
    <rPh sb="3" eb="4">
      <t>ケイ</t>
    </rPh>
    <phoneticPr fontId="2"/>
  </si>
  <si>
    <t>付加価値</t>
    <rPh sb="0" eb="2">
      <t>フカ</t>
    </rPh>
    <rPh sb="2" eb="4">
      <t>カチ</t>
    </rPh>
    <phoneticPr fontId="2"/>
  </si>
  <si>
    <t>6年　12月期</t>
    <rPh sb="1" eb="2">
      <t>ネン</t>
    </rPh>
    <rPh sb="5" eb="6">
      <t>ツキ</t>
    </rPh>
    <rPh sb="6" eb="7">
      <t>キ</t>
    </rPh>
    <phoneticPr fontId="2"/>
  </si>
  <si>
    <t>7年　12　月期</t>
    <rPh sb="1" eb="2">
      <t>ネン</t>
    </rPh>
    <rPh sb="6" eb="7">
      <t>ツキ</t>
    </rPh>
    <rPh sb="7" eb="8">
      <t>キ</t>
    </rPh>
    <phoneticPr fontId="2"/>
  </si>
  <si>
    <t>9年　12　月期</t>
    <rPh sb="1" eb="2">
      <t>ネン</t>
    </rPh>
    <rPh sb="6" eb="7">
      <t>ツキ</t>
    </rPh>
    <rPh sb="7" eb="8">
      <t>キ</t>
    </rPh>
    <phoneticPr fontId="2"/>
  </si>
  <si>
    <t>10年　12　月期</t>
    <rPh sb="2" eb="3">
      <t>ネン</t>
    </rPh>
    <rPh sb="7" eb="8">
      <t>ツキ</t>
    </rPh>
    <rPh sb="8" eb="9">
      <t>キ</t>
    </rPh>
    <phoneticPr fontId="2"/>
  </si>
  <si>
    <t>11年　12　月期</t>
    <rPh sb="2" eb="3">
      <t>ネン</t>
    </rPh>
    <rPh sb="7" eb="8">
      <t>ツキ</t>
    </rPh>
    <rPh sb="8" eb="9">
      <t>キ</t>
    </rPh>
    <phoneticPr fontId="2"/>
  </si>
  <si>
    <t>2030)   12年12月期</t>
    <rPh sb="10" eb="11">
      <t>ネン</t>
    </rPh>
    <rPh sb="13" eb="14">
      <t>ツキ</t>
    </rPh>
    <rPh sb="14" eb="15">
      <t>キ</t>
    </rPh>
    <phoneticPr fontId="2"/>
  </si>
  <si>
    <t>2026)   8年12月期</t>
    <rPh sb="9" eb="10">
      <t>ネン</t>
    </rPh>
    <rPh sb="12" eb="13">
      <t>ツキ</t>
    </rPh>
    <rPh sb="13" eb="14">
      <t>キ</t>
    </rPh>
    <phoneticPr fontId="2"/>
  </si>
  <si>
    <t>Ｃその他</t>
    <rPh sb="3" eb="4">
      <t>タ</t>
    </rPh>
    <phoneticPr fontId="2"/>
  </si>
  <si>
    <t>地代家賃</t>
    <rPh sb="0" eb="2">
      <t>チダイ</t>
    </rPh>
    <rPh sb="2" eb="4">
      <t>ヤチン</t>
    </rPh>
    <phoneticPr fontId="2"/>
  </si>
  <si>
    <t>車両関連費</t>
    <rPh sb="0" eb="2">
      <t>シャリョウ</t>
    </rPh>
    <rPh sb="2" eb="4">
      <t>カンレン</t>
    </rPh>
    <rPh sb="4" eb="5">
      <t>ヒ</t>
    </rPh>
    <phoneticPr fontId="2"/>
  </si>
  <si>
    <t>車両燃料費</t>
    <rPh sb="0" eb="2">
      <t>シャリョウ</t>
    </rPh>
    <rPh sb="2" eb="5">
      <t>ネンリョウヒ</t>
    </rPh>
    <phoneticPr fontId="2"/>
  </si>
  <si>
    <t>備品消耗品費</t>
    <rPh sb="0" eb="2">
      <t>ビヒン</t>
    </rPh>
    <rPh sb="2" eb="5">
      <t>ショウモウヒン</t>
    </rPh>
    <rPh sb="5" eb="6">
      <t>ヒ</t>
    </rPh>
    <phoneticPr fontId="2"/>
  </si>
  <si>
    <t>接待交際費</t>
    <rPh sb="0" eb="2">
      <t>セッタイ</t>
    </rPh>
    <rPh sb="2" eb="5">
      <t>コウサイヒ</t>
    </rPh>
    <phoneticPr fontId="2"/>
  </si>
  <si>
    <t>経　常　利　益</t>
    <rPh sb="0" eb="3">
      <t>ジンケンヒ</t>
    </rPh>
    <rPh sb="3" eb="4">
      <t>マエ</t>
    </rPh>
    <phoneticPr fontId="2"/>
  </si>
  <si>
    <t>（人件費前利益率）</t>
    <rPh sb="1" eb="4">
      <t>ジンケンヒ</t>
    </rPh>
    <rPh sb="4" eb="5">
      <t>マエ</t>
    </rPh>
    <rPh sb="5" eb="7">
      <t>リエキ</t>
    </rPh>
    <rPh sb="7" eb="8">
      <t>リツ</t>
    </rPh>
    <phoneticPr fontId="2"/>
  </si>
  <si>
    <t>最低賃金</t>
    <rPh sb="0" eb="2">
      <t>サイテイ</t>
    </rPh>
    <rPh sb="2" eb="4">
      <t>チンギン</t>
    </rPh>
    <phoneticPr fontId="2"/>
  </si>
  <si>
    <t>パート人材</t>
    <rPh sb="3" eb="5">
      <t>ジンザイ</t>
    </rPh>
    <phoneticPr fontId="2"/>
  </si>
  <si>
    <t>円</t>
    <rPh sb="0" eb="1">
      <t>エン</t>
    </rPh>
    <phoneticPr fontId="2"/>
  </si>
  <si>
    <t>千円</t>
    <rPh sb="0" eb="2">
      <t>センエン</t>
    </rPh>
    <phoneticPr fontId="2"/>
  </si>
  <si>
    <t>1,100×1,080Ｈ＝</t>
    <phoneticPr fontId="2"/>
  </si>
  <si>
    <t>新卒1名採用</t>
    <rPh sb="0" eb="2">
      <t>シンソツ</t>
    </rPh>
    <rPh sb="3" eb="4">
      <t>メイ</t>
    </rPh>
    <rPh sb="4" eb="6">
      <t>サイヨウ</t>
    </rPh>
    <phoneticPr fontId="2"/>
  </si>
  <si>
    <t>250千円×9か月</t>
    <rPh sb="3" eb="5">
      <t>センエン</t>
    </rPh>
    <rPh sb="8" eb="9">
      <t>ゲツ</t>
    </rPh>
    <phoneticPr fontId="2"/>
  </si>
  <si>
    <t>265千円×9か月</t>
    <rPh sb="3" eb="5">
      <t>センエン</t>
    </rPh>
    <rPh sb="8" eb="9">
      <t>ゲツ</t>
    </rPh>
    <phoneticPr fontId="2"/>
  </si>
  <si>
    <t>280千円×9か月</t>
    <rPh sb="3" eb="5">
      <t>センエン</t>
    </rPh>
    <rPh sb="8" eb="9">
      <t>ゲツ</t>
    </rPh>
    <phoneticPr fontId="2"/>
  </si>
  <si>
    <t>賞与は月給の3か月</t>
    <rPh sb="0" eb="2">
      <t>ショウヨ</t>
    </rPh>
    <rPh sb="3" eb="5">
      <t>ゲッキュウ</t>
    </rPh>
    <rPh sb="8" eb="9">
      <t>ゲツ</t>
    </rPh>
    <phoneticPr fontId="2"/>
  </si>
  <si>
    <t>2.5か月</t>
    <rPh sb="4" eb="5">
      <t>ゲツ</t>
    </rPh>
    <phoneticPr fontId="2"/>
  </si>
  <si>
    <t>採用無し</t>
    <rPh sb="0" eb="2">
      <t>サイヨウ</t>
    </rPh>
    <rPh sb="2" eb="3">
      <t>ナ</t>
    </rPh>
    <phoneticPr fontId="2"/>
  </si>
  <si>
    <t>Ａ 主たる業務</t>
    <rPh sb="2" eb="3">
      <t>シュ</t>
    </rPh>
    <rPh sb="5" eb="7">
      <t>ギョウム</t>
    </rPh>
    <phoneticPr fontId="2"/>
  </si>
  <si>
    <t>Ｂ補助的業務</t>
    <rPh sb="1" eb="4">
      <t>ホジョテキ</t>
    </rPh>
    <rPh sb="4" eb="6">
      <t>ギョウム</t>
    </rPh>
    <phoneticPr fontId="2"/>
  </si>
  <si>
    <t>等級号俸表　</t>
    <rPh sb="0" eb="2">
      <t>トウキュウ</t>
    </rPh>
    <rPh sb="2" eb="4">
      <t>ゴウホウ</t>
    </rPh>
    <rPh sb="4" eb="5">
      <t>ヒョウ</t>
    </rPh>
    <phoneticPr fontId="2"/>
  </si>
  <si>
    <t>総合職（営業現場職）</t>
    <rPh sb="4" eb="6">
      <t>エイギョウ</t>
    </rPh>
    <rPh sb="6" eb="8">
      <t>_x0000__x0004__x0002_</t>
    </rPh>
    <rPh sb="8" eb="9">
      <t/>
    </rPh>
    <phoneticPr fontId="12"/>
  </si>
  <si>
    <t>高校卒初任給を15,000円ベースアップする</t>
    <rPh sb="0" eb="2">
      <t>コウコウ</t>
    </rPh>
    <rPh sb="2" eb="3">
      <t>ソツ</t>
    </rPh>
    <rPh sb="3" eb="6">
      <t>ショニンキュウ</t>
    </rPh>
    <rPh sb="13" eb="14">
      <t>エン</t>
    </rPh>
    <phoneticPr fontId="2"/>
  </si>
  <si>
    <t>１等級</t>
    <rPh sb="1" eb="3">
      <t>トウキュウ</t>
    </rPh>
    <phoneticPr fontId="12"/>
  </si>
  <si>
    <t>1等級</t>
    <rPh sb="1" eb="3">
      <t>トウキュウ</t>
    </rPh>
    <phoneticPr fontId="2"/>
  </si>
  <si>
    <t>２等級</t>
    <rPh sb="1" eb="3">
      <t>トウキュウ</t>
    </rPh>
    <phoneticPr fontId="12"/>
  </si>
  <si>
    <t>３等級</t>
    <rPh sb="1" eb="3">
      <t>トウキュウ</t>
    </rPh>
    <phoneticPr fontId="12"/>
  </si>
  <si>
    <t>本　給</t>
    <rPh sb="0" eb="1">
      <t>モト</t>
    </rPh>
    <rPh sb="2" eb="3">
      <t>キュウ</t>
    </rPh>
    <phoneticPr fontId="12"/>
  </si>
  <si>
    <t>職務給</t>
    <rPh sb="0" eb="3">
      <t>ショクムキュウ</t>
    </rPh>
    <phoneticPr fontId="12"/>
  </si>
  <si>
    <t>基本給</t>
    <rPh sb="0" eb="3">
      <t>キホンキュウ</t>
    </rPh>
    <phoneticPr fontId="12"/>
  </si>
  <si>
    <t>本　給</t>
  </si>
  <si>
    <t>職務給</t>
  </si>
  <si>
    <t>基本給</t>
  </si>
  <si>
    <t>18才</t>
    <rPh sb="2" eb="3">
      <t>サイ</t>
    </rPh>
    <phoneticPr fontId="2"/>
  </si>
  <si>
    <t>１号俸</t>
    <rPh sb="1" eb="3">
      <t>ゴウホウ</t>
    </rPh>
    <phoneticPr fontId="12"/>
  </si>
  <si>
    <t>19才</t>
    <rPh sb="2" eb="3">
      <t>サイ</t>
    </rPh>
    <phoneticPr fontId="2"/>
  </si>
  <si>
    <t>２号俸</t>
    <rPh sb="1" eb="3">
      <t>ゴウホウ</t>
    </rPh>
    <phoneticPr fontId="12"/>
  </si>
  <si>
    <t>20才</t>
    <rPh sb="2" eb="3">
      <t>サイ</t>
    </rPh>
    <phoneticPr fontId="2"/>
  </si>
  <si>
    <t>３号俸</t>
    <rPh sb="1" eb="3">
      <t>ゴウホウ</t>
    </rPh>
    <phoneticPr fontId="12"/>
  </si>
  <si>
    <t>21才</t>
    <rPh sb="2" eb="3">
      <t>サイ</t>
    </rPh>
    <phoneticPr fontId="2"/>
  </si>
  <si>
    <t>４号俸</t>
    <rPh sb="1" eb="3">
      <t>ゴウホウ</t>
    </rPh>
    <phoneticPr fontId="12"/>
  </si>
  <si>
    <t>22才</t>
    <rPh sb="2" eb="3">
      <t>サイ</t>
    </rPh>
    <phoneticPr fontId="2"/>
  </si>
  <si>
    <t>５号俸</t>
    <rPh sb="1" eb="3">
      <t>ゴウホウ</t>
    </rPh>
    <phoneticPr fontId="12"/>
  </si>
  <si>
    <t>23才</t>
    <rPh sb="2" eb="3">
      <t>サイ</t>
    </rPh>
    <phoneticPr fontId="2"/>
  </si>
  <si>
    <t>６号俸</t>
    <rPh sb="1" eb="3">
      <t>ゴウホウ</t>
    </rPh>
    <phoneticPr fontId="12"/>
  </si>
  <si>
    <t>24才</t>
    <rPh sb="2" eb="3">
      <t>サイ</t>
    </rPh>
    <phoneticPr fontId="2"/>
  </si>
  <si>
    <t>７号俸</t>
    <rPh sb="1" eb="3">
      <t>ゴウホウ</t>
    </rPh>
    <phoneticPr fontId="12"/>
  </si>
  <si>
    <t>25才</t>
    <rPh sb="2" eb="3">
      <t>サイ</t>
    </rPh>
    <phoneticPr fontId="2"/>
  </si>
  <si>
    <t>８号俸</t>
    <rPh sb="1" eb="3">
      <t>ゴウホウ</t>
    </rPh>
    <phoneticPr fontId="12"/>
  </si>
  <si>
    <t>26才</t>
    <rPh sb="2" eb="3">
      <t>サイ</t>
    </rPh>
    <phoneticPr fontId="2"/>
  </si>
  <si>
    <t>９号俸</t>
    <rPh sb="1" eb="3">
      <t>ゴウホウ</t>
    </rPh>
    <phoneticPr fontId="12"/>
  </si>
  <si>
    <t>27才</t>
    <rPh sb="2" eb="3">
      <t>サイ</t>
    </rPh>
    <phoneticPr fontId="2"/>
  </si>
  <si>
    <t>１０号俸</t>
    <rPh sb="2" eb="4">
      <t>ゴウホウ</t>
    </rPh>
    <phoneticPr fontId="12"/>
  </si>
  <si>
    <t>28才</t>
    <rPh sb="2" eb="3">
      <t>サイ</t>
    </rPh>
    <phoneticPr fontId="2"/>
  </si>
  <si>
    <t>１１号俸</t>
    <rPh sb="2" eb="4">
      <t>ゴウホウ</t>
    </rPh>
    <phoneticPr fontId="12"/>
  </si>
  <si>
    <t>29才</t>
    <rPh sb="2" eb="3">
      <t>サイ</t>
    </rPh>
    <phoneticPr fontId="2"/>
  </si>
  <si>
    <t>１２号俸</t>
    <rPh sb="2" eb="4">
      <t>ゴウホウ</t>
    </rPh>
    <phoneticPr fontId="12"/>
  </si>
  <si>
    <t>30才</t>
    <rPh sb="2" eb="3">
      <t>サイ</t>
    </rPh>
    <phoneticPr fontId="2"/>
  </si>
  <si>
    <t>１３号俸</t>
    <rPh sb="2" eb="4">
      <t>ゴウホウ</t>
    </rPh>
    <phoneticPr fontId="12"/>
  </si>
  <si>
    <t>31才</t>
    <rPh sb="2" eb="3">
      <t>サイ</t>
    </rPh>
    <phoneticPr fontId="2"/>
  </si>
  <si>
    <t>１４号俸</t>
    <rPh sb="2" eb="4">
      <t>ゴウホウ</t>
    </rPh>
    <phoneticPr fontId="12"/>
  </si>
  <si>
    <t>32才</t>
    <rPh sb="2" eb="3">
      <t>サイ</t>
    </rPh>
    <phoneticPr fontId="2"/>
  </si>
  <si>
    <t>１５号俸</t>
    <rPh sb="2" eb="4">
      <t>ゴウホウ</t>
    </rPh>
    <phoneticPr fontId="12"/>
  </si>
  <si>
    <t>33才</t>
    <rPh sb="2" eb="3">
      <t>サイ</t>
    </rPh>
    <phoneticPr fontId="2"/>
  </si>
  <si>
    <t>１６号俸</t>
    <rPh sb="2" eb="4">
      <t>ゴウホウ</t>
    </rPh>
    <phoneticPr fontId="12"/>
  </si>
  <si>
    <t>34才</t>
    <rPh sb="2" eb="3">
      <t>サイ</t>
    </rPh>
    <phoneticPr fontId="2"/>
  </si>
  <si>
    <t>１７号俸</t>
    <rPh sb="2" eb="4">
      <t>ゴウホウ</t>
    </rPh>
    <phoneticPr fontId="12"/>
  </si>
  <si>
    <t>35才</t>
    <rPh sb="2" eb="3">
      <t>サイ</t>
    </rPh>
    <phoneticPr fontId="2"/>
  </si>
  <si>
    <t>１８号俸</t>
    <rPh sb="2" eb="4">
      <t>ゴウホウ</t>
    </rPh>
    <phoneticPr fontId="12"/>
  </si>
  <si>
    <t>36才</t>
    <rPh sb="2" eb="3">
      <t>サイ</t>
    </rPh>
    <phoneticPr fontId="2"/>
  </si>
  <si>
    <t>１９号俸</t>
    <rPh sb="2" eb="4">
      <t>ゴウホウ</t>
    </rPh>
    <phoneticPr fontId="12"/>
  </si>
  <si>
    <t>37才</t>
    <rPh sb="2" eb="3">
      <t>サイ</t>
    </rPh>
    <phoneticPr fontId="2"/>
  </si>
  <si>
    <t>２０号俸</t>
    <rPh sb="2" eb="4">
      <t>ゴウホウ</t>
    </rPh>
    <phoneticPr fontId="12"/>
  </si>
  <si>
    <t>目標</t>
    <rPh sb="0" eb="2">
      <t>モクヒョウ</t>
    </rPh>
    <phoneticPr fontId="2"/>
  </si>
  <si>
    <t>総合職（総務事務）</t>
    <rPh sb="0" eb="2">
      <t>ソウゴウ</t>
    </rPh>
    <rPh sb="2" eb="3">
      <t>ショク</t>
    </rPh>
    <rPh sb="4" eb="6">
      <t>ソウム</t>
    </rPh>
    <rPh sb="6" eb="8">
      <t>ジム</t>
    </rPh>
    <phoneticPr fontId="12"/>
  </si>
  <si>
    <t>一人当たり人件費は、役員除くで算出</t>
    <rPh sb="0" eb="2">
      <t>ヒトリ</t>
    </rPh>
    <rPh sb="2" eb="3">
      <t>ア</t>
    </rPh>
    <rPh sb="5" eb="8">
      <t>ジンケンヒ</t>
    </rPh>
    <rPh sb="10" eb="12">
      <t>ヤクイン</t>
    </rPh>
    <rPh sb="12" eb="13">
      <t>ノゾ</t>
    </rPh>
    <rPh sb="15" eb="17">
      <t>サンシュツ</t>
    </rPh>
    <phoneticPr fontId="2"/>
  </si>
  <si>
    <t>2029年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</si>
</sst>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0"/>
      <color rgb="FF0070C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4" tint="0.59999389629810485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8" fillId="0" borderId="22" xfId="0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4" xfId="1" applyFont="1" applyBorder="1">
      <alignment vertical="center"/>
    </xf>
    <xf numFmtId="0" fontId="0" fillId="0" borderId="12" xfId="0" applyBorder="1">
      <alignment vertical="center"/>
    </xf>
    <xf numFmtId="0" fontId="9" fillId="0" borderId="25" xfId="0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9" xfId="1" applyFont="1" applyBorder="1">
      <alignment vertical="center"/>
    </xf>
    <xf numFmtId="0" fontId="9" fillId="0" borderId="12" xfId="0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176" fontId="0" fillId="0" borderId="30" xfId="2" applyNumberFormat="1" applyFont="1" applyBorder="1">
      <alignment vertical="center"/>
    </xf>
    <xf numFmtId="0" fontId="0" fillId="0" borderId="25" xfId="0" applyBorder="1">
      <alignment vertical="center"/>
    </xf>
    <xf numFmtId="0" fontId="8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38" fontId="0" fillId="0" borderId="40" xfId="1" applyFont="1" applyBorder="1">
      <alignment vertical="center"/>
    </xf>
    <xf numFmtId="38" fontId="0" fillId="0" borderId="42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3" xfId="1" applyFont="1" applyBorder="1">
      <alignment vertical="center"/>
    </xf>
    <xf numFmtId="176" fontId="0" fillId="0" borderId="44" xfId="2" applyNumberFormat="1" applyFont="1" applyBorder="1">
      <alignment vertical="center"/>
    </xf>
    <xf numFmtId="0" fontId="10" fillId="0" borderId="25" xfId="0" applyFont="1" applyBorder="1">
      <alignment vertical="center"/>
    </xf>
    <xf numFmtId="0" fontId="0" fillId="0" borderId="45" xfId="0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176" fontId="0" fillId="0" borderId="46" xfId="2" applyNumberFormat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5" xfId="1" applyFont="1" applyBorder="1">
      <alignment vertical="center"/>
    </xf>
    <xf numFmtId="38" fontId="0" fillId="0" borderId="48" xfId="1" applyFont="1" applyBorder="1">
      <alignment vertical="center"/>
    </xf>
    <xf numFmtId="176" fontId="0" fillId="0" borderId="0" xfId="2" applyNumberFormat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14" xfId="0" applyNumberFormat="1" applyBorder="1">
      <alignment vertical="center"/>
    </xf>
    <xf numFmtId="38" fontId="0" fillId="0" borderId="52" xfId="0" applyNumberFormat="1" applyBorder="1">
      <alignment vertical="center"/>
    </xf>
    <xf numFmtId="38" fontId="0" fillId="0" borderId="55" xfId="0" applyNumberFormat="1" applyBorder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38" fontId="0" fillId="0" borderId="55" xfId="1" applyFont="1" applyBorder="1">
      <alignment vertical="center"/>
    </xf>
    <xf numFmtId="38" fontId="0" fillId="0" borderId="56" xfId="1" applyFont="1" applyBorder="1">
      <alignment vertical="center"/>
    </xf>
    <xf numFmtId="0" fontId="0" fillId="0" borderId="14" xfId="0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5" xfId="1" applyFont="1" applyBorder="1" applyAlignment="1">
      <alignment horizontal="center" vertical="center"/>
    </xf>
    <xf numFmtId="40" fontId="0" fillId="0" borderId="1" xfId="1" applyNumberFormat="1" applyFont="1" applyBorder="1" applyAlignment="1">
      <alignment vertical="center"/>
    </xf>
    <xf numFmtId="40" fontId="0" fillId="0" borderId="14" xfId="1" applyNumberFormat="1" applyFont="1" applyBorder="1" applyAlignment="1">
      <alignment vertical="center"/>
    </xf>
    <xf numFmtId="40" fontId="0" fillId="0" borderId="51" xfId="1" applyNumberFormat="1" applyFont="1" applyBorder="1" applyAlignment="1">
      <alignment vertical="center"/>
    </xf>
    <xf numFmtId="40" fontId="0" fillId="0" borderId="52" xfId="1" applyNumberFormat="1" applyFont="1" applyBorder="1" applyAlignment="1">
      <alignment vertical="center"/>
    </xf>
    <xf numFmtId="38" fontId="0" fillId="2" borderId="17" xfId="1" applyFont="1" applyFill="1" applyBorder="1">
      <alignment vertical="center"/>
    </xf>
    <xf numFmtId="38" fontId="0" fillId="2" borderId="18" xfId="1" applyFont="1" applyFill="1" applyBorder="1">
      <alignment vertical="center"/>
    </xf>
    <xf numFmtId="176" fontId="0" fillId="2" borderId="36" xfId="2" applyNumberFormat="1" applyFont="1" applyFill="1" applyBorder="1">
      <alignment vertical="center"/>
    </xf>
    <xf numFmtId="176" fontId="0" fillId="2" borderId="37" xfId="2" applyNumberFormat="1" applyFont="1" applyFill="1" applyBorder="1">
      <alignment vertical="center"/>
    </xf>
    <xf numFmtId="38" fontId="0" fillId="2" borderId="26" xfId="1" applyFont="1" applyFill="1" applyBorder="1">
      <alignment vertical="center"/>
    </xf>
    <xf numFmtId="38" fontId="0" fillId="2" borderId="40" xfId="1" applyFont="1" applyFill="1" applyBorder="1">
      <alignment vertical="center"/>
    </xf>
    <xf numFmtId="176" fontId="0" fillId="2" borderId="49" xfId="2" applyNumberFormat="1" applyFont="1" applyFill="1" applyBorder="1">
      <alignment vertical="center"/>
    </xf>
    <xf numFmtId="38" fontId="0" fillId="2" borderId="41" xfId="1" applyFont="1" applyFill="1" applyBorder="1">
      <alignment vertical="center"/>
    </xf>
    <xf numFmtId="38" fontId="0" fillId="2" borderId="1" xfId="1" applyFont="1" applyFill="1" applyBorder="1">
      <alignment vertical="center"/>
    </xf>
    <xf numFmtId="38" fontId="0" fillId="2" borderId="14" xfId="1" applyFont="1" applyFill="1" applyBorder="1">
      <alignment vertical="center"/>
    </xf>
    <xf numFmtId="38" fontId="0" fillId="2" borderId="39" xfId="1" applyFont="1" applyFill="1" applyBorder="1">
      <alignment vertical="center"/>
    </xf>
    <xf numFmtId="176" fontId="0" fillId="2" borderId="15" xfId="2" applyNumberFormat="1" applyFont="1" applyFill="1" applyBorder="1">
      <alignment vertical="center"/>
    </xf>
    <xf numFmtId="176" fontId="0" fillId="2" borderId="20" xfId="2" applyNumberFormat="1" applyFont="1" applyFill="1" applyBorder="1">
      <alignment vertical="center"/>
    </xf>
    <xf numFmtId="38" fontId="0" fillId="2" borderId="51" xfId="1" applyFont="1" applyFill="1" applyBorder="1">
      <alignment vertical="center"/>
    </xf>
    <xf numFmtId="38" fontId="0" fillId="2" borderId="52" xfId="1" applyFont="1" applyFill="1" applyBorder="1">
      <alignment vertical="center"/>
    </xf>
    <xf numFmtId="176" fontId="0" fillId="2" borderId="59" xfId="2" applyNumberFormat="1" applyFont="1" applyFill="1" applyBorder="1">
      <alignment vertical="center"/>
    </xf>
    <xf numFmtId="38" fontId="0" fillId="2" borderId="19" xfId="0" applyNumberFormat="1" applyFill="1" applyBorder="1">
      <alignment vertical="center"/>
    </xf>
    <xf numFmtId="38" fontId="0" fillId="2" borderId="20" xfId="0" applyNumberFormat="1" applyFill="1" applyBorder="1">
      <alignment vertical="center"/>
    </xf>
    <xf numFmtId="38" fontId="0" fillId="2" borderId="21" xfId="0" applyNumberFormat="1" applyFill="1" applyBorder="1">
      <alignment vertical="center"/>
    </xf>
    <xf numFmtId="38" fontId="0" fillId="2" borderId="42" xfId="1" applyFont="1" applyFill="1" applyBorder="1">
      <alignment vertical="center"/>
    </xf>
    <xf numFmtId="38" fontId="0" fillId="2" borderId="43" xfId="1" applyFont="1" applyFill="1" applyBorder="1">
      <alignment vertical="center"/>
    </xf>
    <xf numFmtId="38" fontId="0" fillId="2" borderId="21" xfId="1" applyFont="1" applyFill="1" applyBorder="1">
      <alignment vertical="center"/>
    </xf>
    <xf numFmtId="38" fontId="0" fillId="2" borderId="20" xfId="1" applyFont="1" applyFill="1" applyBorder="1">
      <alignment vertical="center"/>
    </xf>
    <xf numFmtId="38" fontId="11" fillId="0" borderId="0" xfId="1" applyFont="1">
      <alignment vertical="center"/>
    </xf>
    <xf numFmtId="0" fontId="0" fillId="0" borderId="14" xfId="0" applyBorder="1">
      <alignment vertical="center"/>
    </xf>
    <xf numFmtId="38" fontId="0" fillId="0" borderId="14" xfId="1" applyFont="1" applyBorder="1" applyAlignment="1">
      <alignment vertical="center"/>
    </xf>
    <xf numFmtId="38" fontId="0" fillId="0" borderId="14" xfId="1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38" fontId="0" fillId="0" borderId="14" xfId="0" applyNumberFormat="1" applyBorder="1" applyAlignment="1">
      <alignment horizontal="right" vertical="center"/>
    </xf>
    <xf numFmtId="38" fontId="0" fillId="3" borderId="14" xfId="1" applyFont="1" applyFill="1" applyBorder="1">
      <alignment vertical="center"/>
    </xf>
    <xf numFmtId="38" fontId="0" fillId="0" borderId="14" xfId="1" applyFont="1" applyFill="1" applyBorder="1">
      <alignment vertical="center"/>
    </xf>
    <xf numFmtId="0" fontId="13" fillId="4" borderId="0" xfId="0" applyFont="1" applyFill="1">
      <alignment vertical="center"/>
    </xf>
    <xf numFmtId="57" fontId="0" fillId="0" borderId="0" xfId="0" applyNumberFormat="1">
      <alignment vertical="center"/>
    </xf>
    <xf numFmtId="38" fontId="5" fillId="0" borderId="14" xfId="1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0" fillId="0" borderId="60" xfId="0" applyBorder="1" applyAlignment="1">
      <alignment horizontal="center" vertical="center"/>
    </xf>
    <xf numFmtId="38" fontId="14" fillId="0" borderId="14" xfId="1" applyFont="1" applyBorder="1" applyAlignment="1">
      <alignment horizontal="center" vertical="center"/>
    </xf>
    <xf numFmtId="176" fontId="0" fillId="0" borderId="53" xfId="2" applyNumberFormat="1" applyFont="1" applyBorder="1" applyAlignment="1">
      <alignment horizontal="center" vertical="center"/>
    </xf>
    <xf numFmtId="176" fontId="0" fillId="0" borderId="7" xfId="2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4" xfId="2" applyNumberFormat="1" applyFont="1" applyBorder="1" applyAlignment="1">
      <alignment horizontal="center" vertical="center"/>
    </xf>
    <xf numFmtId="176" fontId="0" fillId="0" borderId="5" xfId="2" applyNumberFormat="1" applyFont="1" applyBorder="1" applyAlignment="1">
      <alignment horizontal="center" vertical="center"/>
    </xf>
    <xf numFmtId="176" fontId="0" fillId="0" borderId="51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54" xfId="2" applyNumberFormat="1" applyFont="1" applyBorder="1" applyAlignment="1">
      <alignment horizontal="center" vertical="center"/>
    </xf>
    <xf numFmtId="176" fontId="0" fillId="0" borderId="55" xfId="2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0" xfId="0" applyBorder="1">
      <alignment vertical="center"/>
    </xf>
    <xf numFmtId="9" fontId="0" fillId="0" borderId="58" xfId="0" applyNumberFormat="1" applyBorder="1">
      <alignment vertical="center"/>
    </xf>
    <xf numFmtId="38" fontId="0" fillId="0" borderId="22" xfId="1" applyFont="1" applyBorder="1">
      <alignment vertical="center"/>
    </xf>
    <xf numFmtId="0" fontId="5" fillId="0" borderId="63" xfId="0" applyFont="1" applyBorder="1" applyAlignment="1">
      <alignment horizontal="right" vertical="center"/>
    </xf>
    <xf numFmtId="38" fontId="0" fillId="2" borderId="15" xfId="1" applyFont="1" applyFill="1" applyBorder="1">
      <alignment vertical="center"/>
    </xf>
    <xf numFmtId="38" fontId="0" fillId="0" borderId="64" xfId="1" applyFont="1" applyBorder="1">
      <alignment vertical="center"/>
    </xf>
    <xf numFmtId="38" fontId="0" fillId="0" borderId="65" xfId="1" applyFont="1" applyBorder="1">
      <alignment vertical="center"/>
    </xf>
    <xf numFmtId="38" fontId="0" fillId="0" borderId="63" xfId="1" applyFont="1" applyBorder="1">
      <alignment vertical="center"/>
    </xf>
    <xf numFmtId="176" fontId="0" fillId="2" borderId="66" xfId="2" applyNumberFormat="1" applyFont="1" applyFill="1" applyBorder="1">
      <alignment vertical="center"/>
    </xf>
    <xf numFmtId="38" fontId="0" fillId="0" borderId="66" xfId="1" applyFont="1" applyBorder="1">
      <alignment vertical="center"/>
    </xf>
    <xf numFmtId="38" fontId="0" fillId="0" borderId="67" xfId="0" applyNumberFormat="1" applyBorder="1">
      <alignment vertical="center"/>
    </xf>
    <xf numFmtId="38" fontId="0" fillId="2" borderId="67" xfId="1" applyFont="1" applyFill="1" applyBorder="1">
      <alignment vertical="center"/>
    </xf>
    <xf numFmtId="38" fontId="0" fillId="0" borderId="34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38" fontId="0" fillId="0" borderId="8" xfId="0" applyNumberFormat="1" applyBorder="1">
      <alignment vertical="center"/>
    </xf>
    <xf numFmtId="176" fontId="0" fillId="2" borderId="45" xfId="2" applyNumberFormat="1" applyFont="1" applyFill="1" applyBorder="1">
      <alignment vertical="center"/>
    </xf>
    <xf numFmtId="38" fontId="0" fillId="0" borderId="39" xfId="0" applyNumberFormat="1" applyBorder="1">
      <alignment vertical="center"/>
    </xf>
    <xf numFmtId="176" fontId="0" fillId="2" borderId="32" xfId="2" applyNumberFormat="1" applyFont="1" applyFill="1" applyBorder="1">
      <alignment vertical="center"/>
    </xf>
    <xf numFmtId="0" fontId="0" fillId="0" borderId="57" xfId="0" applyBorder="1">
      <alignment vertical="center"/>
    </xf>
    <xf numFmtId="176" fontId="0" fillId="0" borderId="58" xfId="2" applyNumberFormat="1" applyFont="1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38" fontId="0" fillId="2" borderId="27" xfId="1" applyFont="1" applyFill="1" applyBorder="1">
      <alignment vertical="center"/>
    </xf>
    <xf numFmtId="176" fontId="0" fillId="0" borderId="57" xfId="2" applyNumberFormat="1" applyFont="1" applyBorder="1">
      <alignment vertical="center"/>
    </xf>
    <xf numFmtId="38" fontId="0" fillId="0" borderId="69" xfId="1" applyFont="1" applyBorder="1">
      <alignment vertical="center"/>
    </xf>
    <xf numFmtId="176" fontId="0" fillId="2" borderId="48" xfId="2" applyNumberFormat="1" applyFont="1" applyFill="1" applyBorder="1">
      <alignment vertical="center"/>
    </xf>
    <xf numFmtId="38" fontId="0" fillId="0" borderId="43" xfId="0" applyNumberFormat="1" applyBorder="1">
      <alignment vertical="center"/>
    </xf>
    <xf numFmtId="176" fontId="0" fillId="2" borderId="33" xfId="2" applyNumberFormat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56" xfId="0" applyNumberFormat="1" applyBorder="1">
      <alignment vertical="center"/>
    </xf>
    <xf numFmtId="38" fontId="0" fillId="2" borderId="56" xfId="1" applyFont="1" applyFill="1" applyBorder="1">
      <alignment vertical="center"/>
    </xf>
    <xf numFmtId="0" fontId="0" fillId="0" borderId="0" xfId="0" applyBorder="1">
      <alignment vertical="center"/>
    </xf>
    <xf numFmtId="40" fontId="0" fillId="0" borderId="0" xfId="0" applyNumberFormat="1" applyBorder="1">
      <alignment vertical="center"/>
    </xf>
    <xf numFmtId="38" fontId="0" fillId="0" borderId="0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41" xfId="1" applyFont="1" applyBorder="1">
      <alignment vertical="center"/>
    </xf>
    <xf numFmtId="38" fontId="0" fillId="2" borderId="70" xfId="1" applyFont="1" applyFill="1" applyBorder="1">
      <alignment vertical="center"/>
    </xf>
    <xf numFmtId="40" fontId="0" fillId="0" borderId="70" xfId="1" applyNumberFormat="1" applyFont="1" applyBorder="1" applyAlignment="1">
      <alignment vertical="center"/>
    </xf>
    <xf numFmtId="176" fontId="0" fillId="2" borderId="18" xfId="2" applyNumberFormat="1" applyFont="1" applyFill="1" applyBorder="1">
      <alignment vertical="center"/>
    </xf>
    <xf numFmtId="38" fontId="0" fillId="0" borderId="6" xfId="1" applyFont="1" applyBorder="1" applyAlignment="1">
      <alignment horizontal="right" vertical="center"/>
    </xf>
    <xf numFmtId="176" fontId="0" fillId="2" borderId="21" xfId="2" applyNumberFormat="1" applyFont="1" applyFill="1" applyBorder="1">
      <alignment vertical="center"/>
    </xf>
    <xf numFmtId="176" fontId="0" fillId="2" borderId="11" xfId="2" applyNumberFormat="1" applyFont="1" applyFill="1" applyBorder="1">
      <alignment vertical="center"/>
    </xf>
    <xf numFmtId="38" fontId="0" fillId="2" borderId="71" xfId="1" applyFont="1" applyFill="1" applyBorder="1">
      <alignment vertical="center"/>
    </xf>
    <xf numFmtId="176" fontId="0" fillId="2" borderId="47" xfId="2" applyNumberFormat="1" applyFont="1" applyFill="1" applyBorder="1">
      <alignment vertical="center"/>
    </xf>
    <xf numFmtId="176" fontId="0" fillId="2" borderId="31" xfId="2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CEC9-71D3-4C2A-A2EC-A3EF8BB8391F}">
  <sheetPr>
    <pageSetUpPr fitToPage="1"/>
  </sheetPr>
  <dimension ref="A1:K56"/>
  <sheetViews>
    <sheetView tabSelected="1" topLeftCell="A28" workbookViewId="0">
      <selection activeCell="D17" sqref="D17"/>
    </sheetView>
  </sheetViews>
  <sheetFormatPr defaultRowHeight="18.75" x14ac:dyDescent="0.4"/>
  <cols>
    <col min="1" max="1" width="2.125" customWidth="1"/>
    <col min="2" max="2" width="3.875" customWidth="1"/>
    <col min="3" max="3" width="15.625" customWidth="1"/>
    <col min="4" max="5" width="16.875" customWidth="1"/>
    <col min="6" max="6" width="7" customWidth="1"/>
    <col min="7" max="11" width="16.5" customWidth="1"/>
  </cols>
  <sheetData>
    <row r="1" spans="1:11" ht="24.75" thickBot="1" x14ac:dyDescent="0.45">
      <c r="C1" s="1" t="s">
        <v>0</v>
      </c>
      <c r="D1" s="2"/>
      <c r="E1" s="3" t="s">
        <v>1</v>
      </c>
      <c r="I1" s="1" t="s">
        <v>2</v>
      </c>
      <c r="K1" s="3" t="s">
        <v>1</v>
      </c>
    </row>
    <row r="2" spans="1:11" x14ac:dyDescent="0.4">
      <c r="A2" s="4" t="s">
        <v>3</v>
      </c>
      <c r="D2" s="5" t="s">
        <v>4</v>
      </c>
      <c r="E2" s="6" t="s">
        <v>5</v>
      </c>
      <c r="F2" s="7"/>
      <c r="G2" s="108" t="s">
        <v>6</v>
      </c>
      <c r="H2" s="8" t="s">
        <v>7</v>
      </c>
      <c r="I2" s="8" t="s">
        <v>8</v>
      </c>
      <c r="J2" s="8" t="s">
        <v>9</v>
      </c>
      <c r="K2" s="9" t="s">
        <v>10</v>
      </c>
    </row>
    <row r="3" spans="1:11" ht="19.5" thickBot="1" x14ac:dyDescent="0.45">
      <c r="B3" s="133" t="s">
        <v>11</v>
      </c>
      <c r="C3" s="134"/>
      <c r="D3" s="10" t="s">
        <v>56</v>
      </c>
      <c r="E3" s="11" t="s">
        <v>57</v>
      </c>
      <c r="F3" s="135" t="s">
        <v>12</v>
      </c>
      <c r="G3" s="139" t="s">
        <v>62</v>
      </c>
      <c r="H3" s="12" t="s">
        <v>58</v>
      </c>
      <c r="I3" s="12" t="s">
        <v>59</v>
      </c>
      <c r="J3" s="12" t="s">
        <v>60</v>
      </c>
      <c r="K3" s="13" t="s">
        <v>61</v>
      </c>
    </row>
    <row r="4" spans="1:11" ht="19.5" thickBot="1" x14ac:dyDescent="0.45">
      <c r="B4" s="112" t="s">
        <v>13</v>
      </c>
      <c r="C4" s="113"/>
      <c r="D4" s="73">
        <f>SUM(D5:D7)</f>
        <v>60010</v>
      </c>
      <c r="E4" s="74">
        <f>SUM(E5:E7)</f>
        <v>66920</v>
      </c>
      <c r="F4" s="137">
        <v>1</v>
      </c>
      <c r="G4" s="140">
        <f>SUM(G5:G7)</f>
        <v>71500</v>
      </c>
      <c r="H4" s="95">
        <f t="shared" ref="H4:K4" si="0">SUM(H5:H7)</f>
        <v>78000</v>
      </c>
      <c r="I4" s="95">
        <f t="shared" si="0"/>
        <v>84000</v>
      </c>
      <c r="J4" s="95">
        <f t="shared" si="0"/>
        <v>92000</v>
      </c>
      <c r="K4" s="94">
        <f t="shared" si="0"/>
        <v>100000</v>
      </c>
    </row>
    <row r="5" spans="1:11" ht="18" customHeight="1" x14ac:dyDescent="0.4">
      <c r="B5" s="16" t="s">
        <v>14</v>
      </c>
      <c r="C5" s="17" t="s">
        <v>83</v>
      </c>
      <c r="D5" s="18">
        <v>46380</v>
      </c>
      <c r="E5" s="19">
        <v>51700</v>
      </c>
      <c r="F5" s="136"/>
      <c r="G5" s="141">
        <v>55000</v>
      </c>
      <c r="H5" s="138">
        <v>60000</v>
      </c>
      <c r="I5" s="138">
        <v>65000</v>
      </c>
      <c r="J5" s="138">
        <v>72000</v>
      </c>
      <c r="K5" s="161">
        <v>79000</v>
      </c>
    </row>
    <row r="6" spans="1:11" ht="18" customHeight="1" x14ac:dyDescent="0.4">
      <c r="B6" s="20"/>
      <c r="C6" s="21" t="s">
        <v>84</v>
      </c>
      <c r="D6" s="22">
        <v>11130</v>
      </c>
      <c r="E6" s="23">
        <v>12950</v>
      </c>
      <c r="F6" s="7"/>
      <c r="G6" s="142">
        <v>14000</v>
      </c>
      <c r="H6" s="25">
        <v>15000</v>
      </c>
      <c r="I6" s="25">
        <v>16000</v>
      </c>
      <c r="J6" s="25">
        <v>17000</v>
      </c>
      <c r="K6" s="26">
        <v>18000</v>
      </c>
    </row>
    <row r="7" spans="1:11" ht="19.5" thickBot="1" x14ac:dyDescent="0.45">
      <c r="B7" s="16" t="s">
        <v>15</v>
      </c>
      <c r="C7" s="27" t="s">
        <v>63</v>
      </c>
      <c r="D7" s="28">
        <v>2500</v>
      </c>
      <c r="E7" s="29">
        <v>2270</v>
      </c>
      <c r="F7" s="155"/>
      <c r="G7" s="143">
        <v>2500</v>
      </c>
      <c r="H7" s="30">
        <v>3000</v>
      </c>
      <c r="I7" s="30">
        <v>3000</v>
      </c>
      <c r="J7" s="30">
        <v>3000</v>
      </c>
      <c r="K7" s="31">
        <v>3000</v>
      </c>
    </row>
    <row r="8" spans="1:11" ht="19.5" thickBot="1" x14ac:dyDescent="0.45">
      <c r="B8" s="112" t="s">
        <v>16</v>
      </c>
      <c r="C8" s="113"/>
      <c r="D8" s="73">
        <f>SUM(D9:D11)</f>
        <v>8900</v>
      </c>
      <c r="E8" s="74">
        <f>SUM(E9:E11)</f>
        <v>8730</v>
      </c>
      <c r="F8" s="156">
        <f>IF(E$4="","",E8/E$4)</f>
        <v>0.13045427375971308</v>
      </c>
      <c r="G8" s="140">
        <f t="shared" ref="G8:K8" si="1">SUM(G9:G11)</f>
        <v>9200</v>
      </c>
      <c r="H8" s="95">
        <f t="shared" si="1"/>
        <v>9900</v>
      </c>
      <c r="I8" s="95">
        <f t="shared" si="1"/>
        <v>10150</v>
      </c>
      <c r="J8" s="95">
        <f t="shared" si="1"/>
        <v>10400</v>
      </c>
      <c r="K8" s="94">
        <f t="shared" si="1"/>
        <v>10900</v>
      </c>
    </row>
    <row r="9" spans="1:11" ht="18" customHeight="1" x14ac:dyDescent="0.4">
      <c r="B9" s="16" t="s">
        <v>14</v>
      </c>
      <c r="C9" s="20" t="s">
        <v>17</v>
      </c>
      <c r="D9" s="28">
        <v>6500</v>
      </c>
      <c r="E9" s="29">
        <v>6550</v>
      </c>
      <c r="F9" s="32">
        <f t="shared" ref="F9:F11" si="2">IF(E$4="","",E9/E$4)</f>
        <v>9.7878063359234907E-2</v>
      </c>
      <c r="G9" s="143">
        <v>6800</v>
      </c>
      <c r="H9" s="30">
        <v>7000</v>
      </c>
      <c r="I9" s="30">
        <v>7250</v>
      </c>
      <c r="J9" s="30">
        <v>7500</v>
      </c>
      <c r="K9" s="31">
        <v>8000</v>
      </c>
    </row>
    <row r="10" spans="1:11" ht="18" customHeight="1" x14ac:dyDescent="0.4">
      <c r="B10" s="20"/>
      <c r="C10" s="33" t="s">
        <v>18</v>
      </c>
      <c r="D10" s="22">
        <v>2400</v>
      </c>
      <c r="E10" s="23">
        <v>2180</v>
      </c>
      <c r="F10" s="32">
        <f t="shared" si="2"/>
        <v>3.257621040047818E-2</v>
      </c>
      <c r="G10" s="142">
        <v>2400</v>
      </c>
      <c r="H10" s="25">
        <v>2900</v>
      </c>
      <c r="I10" s="25">
        <v>2900</v>
      </c>
      <c r="J10" s="25">
        <v>2900</v>
      </c>
      <c r="K10" s="26">
        <v>2900</v>
      </c>
    </row>
    <row r="11" spans="1:11" ht="19.5" thickBot="1" x14ac:dyDescent="0.45">
      <c r="B11" s="16" t="s">
        <v>15</v>
      </c>
      <c r="C11" s="34" t="s">
        <v>19</v>
      </c>
      <c r="D11" s="28"/>
      <c r="E11" s="29"/>
      <c r="F11" s="51">
        <f t="shared" si="2"/>
        <v>0</v>
      </c>
      <c r="G11" s="143"/>
      <c r="H11" s="30"/>
      <c r="I11" s="30"/>
      <c r="J11" s="30"/>
      <c r="K11" s="31"/>
    </row>
    <row r="12" spans="1:11" ht="19.5" thickBot="1" x14ac:dyDescent="0.45">
      <c r="B12" s="112" t="s">
        <v>20</v>
      </c>
      <c r="C12" s="113"/>
      <c r="D12" s="73">
        <f>+D4-D8</f>
        <v>51110</v>
      </c>
      <c r="E12" s="74">
        <f>+E4-E8</f>
        <v>58190</v>
      </c>
      <c r="F12" s="137">
        <v>1</v>
      </c>
      <c r="G12" s="140">
        <f t="shared" ref="G12:K12" si="3">+G4-G8</f>
        <v>62300</v>
      </c>
      <c r="H12" s="95">
        <f t="shared" si="3"/>
        <v>68100</v>
      </c>
      <c r="I12" s="95">
        <f t="shared" si="3"/>
        <v>73850</v>
      </c>
      <c r="J12" s="95">
        <f t="shared" si="3"/>
        <v>81600</v>
      </c>
      <c r="K12" s="94">
        <f t="shared" si="3"/>
        <v>89100</v>
      </c>
    </row>
    <row r="13" spans="1:11" ht="18" customHeight="1" x14ac:dyDescent="0.4">
      <c r="B13" s="114" t="s">
        <v>21</v>
      </c>
      <c r="C13" s="115"/>
      <c r="D13" s="75">
        <f>IF(D4="","",D12/D4)</f>
        <v>0.85169138476920514</v>
      </c>
      <c r="E13" s="76">
        <f>IF(E4="","",E12/E4)</f>
        <v>0.86954572624028692</v>
      </c>
      <c r="F13" s="36"/>
      <c r="G13" s="144">
        <f t="shared" ref="G13:K13" si="4">IF(G4="","",G12/G4)</f>
        <v>0.87132867132867131</v>
      </c>
      <c r="H13" s="152">
        <f t="shared" si="4"/>
        <v>0.87307692307692308</v>
      </c>
      <c r="I13" s="152">
        <f t="shared" si="4"/>
        <v>0.87916666666666665</v>
      </c>
      <c r="J13" s="152">
        <f t="shared" si="4"/>
        <v>0.88695652173913042</v>
      </c>
      <c r="K13" s="162">
        <f t="shared" si="4"/>
        <v>0.89100000000000001</v>
      </c>
    </row>
    <row r="14" spans="1:11" ht="18" customHeight="1" x14ac:dyDescent="0.4">
      <c r="B14" s="16" t="s">
        <v>23</v>
      </c>
      <c r="C14" s="33" t="s">
        <v>24</v>
      </c>
      <c r="D14" s="22">
        <v>1370</v>
      </c>
      <c r="E14" s="23">
        <v>1180</v>
      </c>
      <c r="F14" s="42">
        <f t="shared" ref="F14:F23" si="5">IF(E$12="","",E14/E$12)</f>
        <v>2.0278398350231999E-2</v>
      </c>
      <c r="G14" s="142">
        <v>1100</v>
      </c>
      <c r="H14" s="25">
        <v>1000</v>
      </c>
      <c r="I14" s="25">
        <v>600</v>
      </c>
      <c r="J14" s="25">
        <v>500</v>
      </c>
      <c r="K14" s="26">
        <v>500</v>
      </c>
    </row>
    <row r="15" spans="1:11" ht="18" customHeight="1" x14ac:dyDescent="0.4">
      <c r="B15" s="20"/>
      <c r="C15" s="43" t="s">
        <v>64</v>
      </c>
      <c r="D15" s="22">
        <v>2760</v>
      </c>
      <c r="E15" s="23">
        <v>2760</v>
      </c>
      <c r="F15" s="42">
        <f t="shared" si="5"/>
        <v>4.7430830039525688E-2</v>
      </c>
      <c r="G15" s="142">
        <v>2760</v>
      </c>
      <c r="H15" s="25">
        <v>2760</v>
      </c>
      <c r="I15" s="25">
        <v>2760</v>
      </c>
      <c r="J15" s="25">
        <v>2760</v>
      </c>
      <c r="K15" s="26">
        <v>2760</v>
      </c>
    </row>
    <row r="16" spans="1:11" ht="18" customHeight="1" x14ac:dyDescent="0.4">
      <c r="B16" s="16" t="s">
        <v>25</v>
      </c>
      <c r="C16" s="43" t="s">
        <v>65</v>
      </c>
      <c r="D16" s="22">
        <v>900</v>
      </c>
      <c r="E16" s="23">
        <v>1320</v>
      </c>
      <c r="F16" s="42">
        <f t="shared" si="5"/>
        <v>2.2684310018903593E-2</v>
      </c>
      <c r="G16" s="142">
        <v>1000</v>
      </c>
      <c r="H16" s="25">
        <v>1300</v>
      </c>
      <c r="I16" s="25">
        <v>1000</v>
      </c>
      <c r="J16" s="25">
        <v>1300</v>
      </c>
      <c r="K16" s="26">
        <v>1300</v>
      </c>
    </row>
    <row r="17" spans="2:11" ht="18" customHeight="1" x14ac:dyDescent="0.4">
      <c r="B17" s="20"/>
      <c r="C17" s="43" t="s">
        <v>66</v>
      </c>
      <c r="D17" s="22">
        <v>610</v>
      </c>
      <c r="E17" s="23">
        <v>545</v>
      </c>
      <c r="F17" s="42">
        <f t="shared" si="5"/>
        <v>9.3658704244715587E-3</v>
      </c>
      <c r="G17" s="142">
        <v>550</v>
      </c>
      <c r="H17" s="25">
        <v>550</v>
      </c>
      <c r="I17" s="25">
        <v>600</v>
      </c>
      <c r="J17" s="25">
        <v>650</v>
      </c>
      <c r="K17" s="26">
        <v>700</v>
      </c>
    </row>
    <row r="18" spans="2:11" ht="18" customHeight="1" x14ac:dyDescent="0.4">
      <c r="B18" s="16" t="s">
        <v>26</v>
      </c>
      <c r="C18" s="43" t="s">
        <v>67</v>
      </c>
      <c r="D18" s="22">
        <v>340</v>
      </c>
      <c r="E18" s="23">
        <v>430</v>
      </c>
      <c r="F18" s="42">
        <f t="shared" si="5"/>
        <v>7.3895858394913217E-3</v>
      </c>
      <c r="G18" s="142">
        <v>450</v>
      </c>
      <c r="H18" s="25">
        <v>600</v>
      </c>
      <c r="I18" s="25">
        <v>600</v>
      </c>
      <c r="J18" s="25">
        <v>600</v>
      </c>
      <c r="K18" s="26">
        <v>600</v>
      </c>
    </row>
    <row r="19" spans="2:11" ht="18" customHeight="1" x14ac:dyDescent="0.4">
      <c r="B19" s="20"/>
      <c r="C19" s="43" t="s">
        <v>68</v>
      </c>
      <c r="D19" s="22">
        <v>380</v>
      </c>
      <c r="E19" s="23">
        <v>380</v>
      </c>
      <c r="F19" s="42">
        <f t="shared" si="5"/>
        <v>6.5303316721086095E-3</v>
      </c>
      <c r="G19" s="142">
        <v>400</v>
      </c>
      <c r="H19" s="25">
        <v>500</v>
      </c>
      <c r="I19" s="25">
        <v>500</v>
      </c>
      <c r="J19" s="25">
        <v>500</v>
      </c>
      <c r="K19" s="26">
        <v>500</v>
      </c>
    </row>
    <row r="20" spans="2:11" ht="18" customHeight="1" x14ac:dyDescent="0.4">
      <c r="B20" s="20"/>
      <c r="C20" s="33" t="s">
        <v>27</v>
      </c>
      <c r="D20" s="77">
        <f>D23-SUM(D14:D19)-D21+D22</f>
        <v>2331</v>
      </c>
      <c r="E20" s="159">
        <f>E23-SUM(E14:E19)-E21+E22</f>
        <v>2684</v>
      </c>
      <c r="F20" s="42">
        <f t="shared" si="5"/>
        <v>4.6124763705103967E-2</v>
      </c>
      <c r="G20" s="142">
        <v>2700</v>
      </c>
      <c r="H20" s="25">
        <v>2800</v>
      </c>
      <c r="I20" s="25">
        <v>2900</v>
      </c>
      <c r="J20" s="25">
        <v>3000</v>
      </c>
      <c r="K20" s="26">
        <v>3100</v>
      </c>
    </row>
    <row r="21" spans="2:11" ht="18" customHeight="1" x14ac:dyDescent="0.4">
      <c r="B21" s="20"/>
      <c r="C21" s="33" t="s">
        <v>28</v>
      </c>
      <c r="D21" s="22">
        <v>55</v>
      </c>
      <c r="E21" s="23">
        <v>34</v>
      </c>
      <c r="F21" s="42">
        <f t="shared" si="5"/>
        <v>5.8429283382024401E-4</v>
      </c>
      <c r="G21" s="142">
        <v>25</v>
      </c>
      <c r="H21" s="25">
        <v>15</v>
      </c>
      <c r="I21" s="25"/>
      <c r="J21" s="25"/>
      <c r="K21" s="26"/>
    </row>
    <row r="22" spans="2:11" ht="18" customHeight="1" x14ac:dyDescent="0.4">
      <c r="B22" s="44"/>
      <c r="C22" s="44" t="s">
        <v>29</v>
      </c>
      <c r="D22" s="45">
        <v>126</v>
      </c>
      <c r="E22" s="46">
        <v>313</v>
      </c>
      <c r="F22" s="47">
        <f t="shared" si="5"/>
        <v>5.3789310878157755E-3</v>
      </c>
      <c r="G22" s="145">
        <v>300</v>
      </c>
      <c r="H22" s="49">
        <v>300</v>
      </c>
      <c r="I22" s="49">
        <v>300</v>
      </c>
      <c r="J22" s="49">
        <v>300</v>
      </c>
      <c r="K22" s="50">
        <v>300</v>
      </c>
    </row>
    <row r="23" spans="2:11" ht="19.5" thickBot="1" x14ac:dyDescent="0.45">
      <c r="B23" s="133" t="s">
        <v>30</v>
      </c>
      <c r="C23" s="134"/>
      <c r="D23" s="78">
        <f>+D12-D26-D27</f>
        <v>8620</v>
      </c>
      <c r="E23" s="80">
        <f>+E12-E26-E27</f>
        <v>9020</v>
      </c>
      <c r="F23" s="51">
        <f t="shared" si="5"/>
        <v>0.15500945179584122</v>
      </c>
      <c r="G23" s="146">
        <f>SUM(G14:G21)-G22</f>
        <v>8685</v>
      </c>
      <c r="H23" s="153">
        <f t="shared" ref="H23:K23" si="6">SUM(H14:H21)-H22</f>
        <v>9225</v>
      </c>
      <c r="I23" s="153">
        <f t="shared" si="6"/>
        <v>8660</v>
      </c>
      <c r="J23" s="153">
        <f t="shared" si="6"/>
        <v>9010</v>
      </c>
      <c r="K23" s="163">
        <f t="shared" si="6"/>
        <v>9160</v>
      </c>
    </row>
    <row r="24" spans="2:11" ht="19.5" thickBot="1" x14ac:dyDescent="0.45">
      <c r="B24" s="112" t="s">
        <v>55</v>
      </c>
      <c r="C24" s="113"/>
      <c r="D24" s="73">
        <f>+D12-D23</f>
        <v>42490</v>
      </c>
      <c r="E24" s="74">
        <f>+E12-E23</f>
        <v>49170</v>
      </c>
      <c r="F24" s="156"/>
      <c r="G24" s="89">
        <f>+G12-G23</f>
        <v>53615</v>
      </c>
      <c r="H24" s="90">
        <f>+H12-H23</f>
        <v>58875</v>
      </c>
      <c r="I24" s="90">
        <f>+I12-I23</f>
        <v>65190</v>
      </c>
      <c r="J24" s="90">
        <f>+J12-J23</f>
        <v>72590</v>
      </c>
      <c r="K24" s="91">
        <f>+K12-K23</f>
        <v>79940</v>
      </c>
    </row>
    <row r="25" spans="2:11" ht="18" customHeight="1" x14ac:dyDescent="0.4">
      <c r="B25" s="157" t="s">
        <v>70</v>
      </c>
      <c r="C25" s="158"/>
      <c r="D25" s="75">
        <f>IF(D4="","",D24/D4)</f>
        <v>0.70804865855690713</v>
      </c>
      <c r="E25" s="178">
        <f>IF(E4="","",E24/E4)</f>
        <v>0.73475791990436345</v>
      </c>
      <c r="F25" s="168"/>
      <c r="G25" s="180">
        <f>IF(G4="","",G24/G4)</f>
        <v>0.74986013986013988</v>
      </c>
      <c r="H25" s="152">
        <f>IF(H4="","",H24/H4)</f>
        <v>0.75480769230769229</v>
      </c>
      <c r="I25" s="152">
        <f>IF(I4="","",I24/I4)</f>
        <v>0.77607142857142852</v>
      </c>
      <c r="J25" s="152">
        <f>IF(J4="","",J24/J4)</f>
        <v>0.78902173913043483</v>
      </c>
      <c r="K25" s="162">
        <f>IF(K4="","",K24/K4)</f>
        <v>0.7994</v>
      </c>
    </row>
    <row r="26" spans="2:11" ht="18" customHeight="1" thickBot="1" x14ac:dyDescent="0.45">
      <c r="B26" s="20"/>
      <c r="C26" s="37" t="s">
        <v>22</v>
      </c>
      <c r="D26" s="78">
        <f>+D41</f>
        <v>43530</v>
      </c>
      <c r="E26" s="179">
        <f>+E41</f>
        <v>47600</v>
      </c>
      <c r="F26" s="160">
        <f>IF(E$12="","",E26/E$12)</f>
        <v>0.81800996734834164</v>
      </c>
      <c r="G26" s="92">
        <f>+G41</f>
        <v>50000</v>
      </c>
      <c r="H26" s="83">
        <f>+H41</f>
        <v>55025</v>
      </c>
      <c r="I26" s="83">
        <f>+I41</f>
        <v>61000</v>
      </c>
      <c r="J26" s="83">
        <f>+J41</f>
        <v>67470</v>
      </c>
      <c r="K26" s="93">
        <f>+K41</f>
        <v>71500</v>
      </c>
    </row>
    <row r="27" spans="2:11" ht="18" customHeight="1" thickBot="1" x14ac:dyDescent="0.45">
      <c r="B27" s="112" t="s">
        <v>69</v>
      </c>
      <c r="C27" s="113"/>
      <c r="D27" s="14">
        <v>-1040</v>
      </c>
      <c r="E27" s="15">
        <v>1570</v>
      </c>
      <c r="F27" s="156"/>
      <c r="G27" s="89">
        <f>+G24-G26</f>
        <v>3615</v>
      </c>
      <c r="H27" s="90">
        <f>+H24-H26</f>
        <v>3850</v>
      </c>
      <c r="I27" s="90">
        <f t="shared" ref="I27:K27" si="7">+I24-I26</f>
        <v>4190</v>
      </c>
      <c r="J27" s="90">
        <f t="shared" si="7"/>
        <v>5120</v>
      </c>
      <c r="K27" s="91">
        <f t="shared" si="7"/>
        <v>8440</v>
      </c>
    </row>
    <row r="28" spans="2:11" ht="18" customHeight="1" thickBot="1" x14ac:dyDescent="0.45">
      <c r="B28" s="157" t="s">
        <v>31</v>
      </c>
      <c r="C28" s="158"/>
      <c r="D28" s="75">
        <f>IF(D4="","",D27/D4)</f>
        <v>-1.7330444925845692E-2</v>
      </c>
      <c r="E28" s="79">
        <f>IF(E4="","",E27/E4)</f>
        <v>2.3460848774656307E-2</v>
      </c>
      <c r="F28" s="168"/>
      <c r="G28" s="181">
        <f t="shared" ref="G28:K28" si="8">IF(G4="","",G27/G4)</f>
        <v>5.055944055944056E-2</v>
      </c>
      <c r="H28" s="154">
        <f t="shared" si="8"/>
        <v>4.9358974358974357E-2</v>
      </c>
      <c r="I28" s="154">
        <f t="shared" si="8"/>
        <v>4.988095238095238E-2</v>
      </c>
      <c r="J28" s="154">
        <f t="shared" si="8"/>
        <v>5.565217391304348E-2</v>
      </c>
      <c r="K28" s="164">
        <f t="shared" si="8"/>
        <v>8.4400000000000003E-2</v>
      </c>
    </row>
    <row r="29" spans="2:11" ht="18" customHeight="1" x14ac:dyDescent="0.4">
      <c r="B29" s="35"/>
      <c r="C29" s="35"/>
      <c r="D29" s="51"/>
      <c r="E29" s="117" t="s">
        <v>32</v>
      </c>
      <c r="F29" s="118"/>
      <c r="G29" s="148">
        <f>+G27*0.3</f>
        <v>1084.5</v>
      </c>
      <c r="H29" s="52">
        <f t="shared" ref="H29:K29" si="9">+H27*0.3</f>
        <v>1155</v>
      </c>
      <c r="I29" s="52">
        <f t="shared" si="9"/>
        <v>1257</v>
      </c>
      <c r="J29" s="52">
        <f t="shared" si="9"/>
        <v>1536</v>
      </c>
      <c r="K29" s="165">
        <f t="shared" si="9"/>
        <v>2532</v>
      </c>
    </row>
    <row r="30" spans="2:11" ht="18" customHeight="1" x14ac:dyDescent="0.4">
      <c r="B30" s="35"/>
      <c r="C30" s="35"/>
      <c r="D30" s="51"/>
      <c r="E30" s="119" t="s">
        <v>33</v>
      </c>
      <c r="F30" s="120"/>
      <c r="G30" s="149">
        <f>+G14</f>
        <v>1100</v>
      </c>
      <c r="H30" s="53">
        <f t="shared" ref="H30:K30" si="10">+H14</f>
        <v>1000</v>
      </c>
      <c r="I30" s="53">
        <f t="shared" si="10"/>
        <v>600</v>
      </c>
      <c r="J30" s="53">
        <f t="shared" si="10"/>
        <v>500</v>
      </c>
      <c r="K30" s="54">
        <f t="shared" si="10"/>
        <v>500</v>
      </c>
    </row>
    <row r="31" spans="2:11" ht="18" customHeight="1" x14ac:dyDescent="0.4">
      <c r="B31" s="35"/>
      <c r="C31" s="35"/>
      <c r="D31" s="51"/>
      <c r="E31" s="110" t="s">
        <v>34</v>
      </c>
      <c r="F31" s="111"/>
      <c r="G31" s="149">
        <f>+G27-G29+G30</f>
        <v>3630.5</v>
      </c>
      <c r="H31" s="53">
        <f t="shared" ref="H31:K31" si="11">+H27-H29+H30</f>
        <v>3695</v>
      </c>
      <c r="I31" s="53">
        <f t="shared" si="11"/>
        <v>3533</v>
      </c>
      <c r="J31" s="53">
        <f t="shared" si="11"/>
        <v>4084</v>
      </c>
      <c r="K31" s="54">
        <f t="shared" si="11"/>
        <v>6408</v>
      </c>
    </row>
    <row r="32" spans="2:11" ht="18" customHeight="1" x14ac:dyDescent="0.4">
      <c r="B32" s="35"/>
      <c r="C32" s="35"/>
      <c r="D32" s="51"/>
      <c r="E32" s="119" t="s">
        <v>35</v>
      </c>
      <c r="F32" s="120"/>
      <c r="G32" s="150">
        <v>1320</v>
      </c>
      <c r="H32" s="55">
        <v>1020</v>
      </c>
      <c r="I32" s="55">
        <f t="shared" ref="I32:K32" si="12">+H52-I52</f>
        <v>0</v>
      </c>
      <c r="J32" s="55">
        <f t="shared" si="12"/>
        <v>0</v>
      </c>
      <c r="K32" s="56">
        <f t="shared" si="12"/>
        <v>0</v>
      </c>
    </row>
    <row r="33" spans="2:11" ht="18" customHeight="1" thickBot="1" x14ac:dyDescent="0.45">
      <c r="B33" s="35"/>
      <c r="C33" s="35"/>
      <c r="D33" s="51"/>
      <c r="E33" s="121" t="s">
        <v>36</v>
      </c>
      <c r="F33" s="122"/>
      <c r="G33" s="151">
        <f>+G27-G29+G30-G32</f>
        <v>2310.5</v>
      </c>
      <c r="H33" s="57">
        <f t="shared" ref="H33:K33" si="13">+H27-H29+H30-H32</f>
        <v>2675</v>
      </c>
      <c r="I33" s="57">
        <f t="shared" si="13"/>
        <v>3533</v>
      </c>
      <c r="J33" s="57">
        <f t="shared" si="13"/>
        <v>4084</v>
      </c>
      <c r="K33" s="166">
        <f t="shared" si="13"/>
        <v>6408</v>
      </c>
    </row>
    <row r="34" spans="2:11" ht="9" customHeight="1" thickBot="1" x14ac:dyDescent="0.45">
      <c r="B34" s="35"/>
      <c r="C34" s="35"/>
      <c r="D34" s="51"/>
      <c r="E34" s="51"/>
    </row>
    <row r="35" spans="2:11" x14ac:dyDescent="0.4">
      <c r="B35" s="123" t="s">
        <v>37</v>
      </c>
      <c r="C35" s="123"/>
      <c r="D35" s="58" t="str">
        <f>+D3</f>
        <v>6年　12月期</v>
      </c>
      <c r="E35" s="171" t="str">
        <f>+E3</f>
        <v>7年　12　月期</v>
      </c>
      <c r="F35" s="168"/>
      <c r="G35" s="60" t="str">
        <f>+G3</f>
        <v>2026)   8年12月期</v>
      </c>
      <c r="H35" s="61" t="str">
        <f>+H3</f>
        <v>9年　12　月期</v>
      </c>
      <c r="I35" s="61" t="str">
        <f>+I3</f>
        <v>10年　12　月期</v>
      </c>
      <c r="J35" s="61" t="str">
        <f>+J3</f>
        <v>11年　12　月期</v>
      </c>
      <c r="K35" s="176" t="str">
        <f>+K3</f>
        <v>2030)   12年12月期</v>
      </c>
    </row>
    <row r="36" spans="2:11" x14ac:dyDescent="0.4">
      <c r="B36" s="37"/>
      <c r="C36" s="37" t="s">
        <v>38</v>
      </c>
      <c r="D36" s="38">
        <v>8400</v>
      </c>
      <c r="E36" s="172">
        <v>9000</v>
      </c>
      <c r="F36" s="168"/>
      <c r="G36" s="39">
        <v>9000</v>
      </c>
      <c r="H36" s="40">
        <v>9000</v>
      </c>
      <c r="I36" s="40">
        <v>9000</v>
      </c>
      <c r="J36" s="40">
        <v>9000</v>
      </c>
      <c r="K36" s="41">
        <v>9000</v>
      </c>
    </row>
    <row r="37" spans="2:11" x14ac:dyDescent="0.4">
      <c r="B37" s="16" t="s">
        <v>14</v>
      </c>
      <c r="C37" s="33" t="s">
        <v>39</v>
      </c>
      <c r="D37" s="22">
        <v>21130</v>
      </c>
      <c r="E37" s="23">
        <v>23590</v>
      </c>
      <c r="F37" s="168"/>
      <c r="G37" s="24">
        <v>25500</v>
      </c>
      <c r="H37" s="25">
        <f>25500*1.05+2250</f>
        <v>29025</v>
      </c>
      <c r="I37" s="25">
        <f>29000*1.05+3135</f>
        <v>33585</v>
      </c>
      <c r="J37" s="25">
        <f>33600*1.05+3315</f>
        <v>38595</v>
      </c>
      <c r="K37" s="26">
        <f>38600*1.05+840</f>
        <v>41370</v>
      </c>
    </row>
    <row r="38" spans="2:11" x14ac:dyDescent="0.4">
      <c r="B38" s="20"/>
      <c r="C38" s="33" t="s">
        <v>40</v>
      </c>
      <c r="D38" s="22">
        <v>6580</v>
      </c>
      <c r="E38" s="23">
        <v>6590</v>
      </c>
      <c r="F38" s="168"/>
      <c r="G38" s="24">
        <v>6700</v>
      </c>
      <c r="H38" s="25">
        <v>7300</v>
      </c>
      <c r="I38" s="25">
        <v>7700</v>
      </c>
      <c r="J38" s="25">
        <v>8100</v>
      </c>
      <c r="K38" s="26">
        <v>8600</v>
      </c>
    </row>
    <row r="39" spans="2:11" x14ac:dyDescent="0.4">
      <c r="B39" s="16" t="s">
        <v>15</v>
      </c>
      <c r="C39" s="33" t="s">
        <v>41</v>
      </c>
      <c r="D39" s="22">
        <v>4280</v>
      </c>
      <c r="E39" s="23">
        <v>4750</v>
      </c>
      <c r="F39" s="168"/>
      <c r="G39" s="24">
        <v>5000</v>
      </c>
      <c r="H39" s="25">
        <v>5700</v>
      </c>
      <c r="I39" s="25">
        <v>6515</v>
      </c>
      <c r="J39" s="25">
        <v>7375</v>
      </c>
      <c r="K39" s="26">
        <v>7930</v>
      </c>
    </row>
    <row r="40" spans="2:11" ht="18.75" customHeight="1" x14ac:dyDescent="0.4">
      <c r="B40" s="44"/>
      <c r="C40" s="44" t="s">
        <v>42</v>
      </c>
      <c r="D40" s="45">
        <f>1110+2030</f>
        <v>3140</v>
      </c>
      <c r="E40" s="46">
        <f>2450+1220</f>
        <v>3670</v>
      </c>
      <c r="F40" s="168"/>
      <c r="G40" s="48">
        <v>3800</v>
      </c>
      <c r="H40" s="49">
        <v>4000</v>
      </c>
      <c r="I40" s="49">
        <v>4200</v>
      </c>
      <c r="J40" s="49">
        <v>4400</v>
      </c>
      <c r="K40" s="50">
        <v>4600</v>
      </c>
    </row>
    <row r="41" spans="2:11" ht="18.75" customHeight="1" x14ac:dyDescent="0.4">
      <c r="B41" s="123" t="s">
        <v>43</v>
      </c>
      <c r="C41" s="123"/>
      <c r="D41" s="81">
        <f>SUM(D36:D40)</f>
        <v>43530</v>
      </c>
      <c r="E41" s="173">
        <f>SUM(E36:E40)</f>
        <v>47600</v>
      </c>
      <c r="F41" s="168"/>
      <c r="G41" s="86">
        <f>SUM(G36:G40)</f>
        <v>50000</v>
      </c>
      <c r="H41" s="82">
        <f>SUM(H36:H40)</f>
        <v>55025</v>
      </c>
      <c r="I41" s="82">
        <f>SUM(I36:I40)</f>
        <v>61000</v>
      </c>
      <c r="J41" s="82">
        <f>SUM(J36:J40)</f>
        <v>67470</v>
      </c>
      <c r="K41" s="87">
        <f>SUM(K36:K40)</f>
        <v>71500</v>
      </c>
    </row>
    <row r="42" spans="2:11" ht="18.75" customHeight="1" x14ac:dyDescent="0.4">
      <c r="B42" s="124" t="s">
        <v>44</v>
      </c>
      <c r="C42" s="125"/>
      <c r="D42" s="69">
        <v>8</v>
      </c>
      <c r="E42" s="174">
        <v>8.75</v>
      </c>
      <c r="F42" s="169"/>
      <c r="G42" s="71">
        <v>9</v>
      </c>
      <c r="H42" s="70">
        <v>9.75</v>
      </c>
      <c r="I42" s="70">
        <v>10.75</v>
      </c>
      <c r="J42" s="70">
        <v>11.75</v>
      </c>
      <c r="K42" s="72">
        <v>12</v>
      </c>
    </row>
    <row r="43" spans="2:11" ht="19.5" thickBot="1" x14ac:dyDescent="0.45">
      <c r="B43" s="124" t="s">
        <v>45</v>
      </c>
      <c r="C43" s="125"/>
      <c r="D43" s="78">
        <f>(+D41-D36)/(D42-1)</f>
        <v>5018.5714285714284</v>
      </c>
      <c r="E43" s="80">
        <f>(+E41-E36)/(E42-1)</f>
        <v>4980.6451612903229</v>
      </c>
      <c r="F43" s="170"/>
      <c r="G43" s="147">
        <f>(+G41-G36)/(G42-1)</f>
        <v>5125</v>
      </c>
      <c r="H43" s="78">
        <f t="shared" ref="H43:K43" si="14">(+H41-H36)/(H42-1)</f>
        <v>5260</v>
      </c>
      <c r="I43" s="78">
        <f t="shared" si="14"/>
        <v>5333.333333333333</v>
      </c>
      <c r="J43" s="78">
        <f t="shared" si="14"/>
        <v>5439.0697674418607</v>
      </c>
      <c r="K43" s="167">
        <f t="shared" si="14"/>
        <v>5681.818181818182</v>
      </c>
    </row>
    <row r="44" spans="2:11" ht="19.5" thickBot="1" x14ac:dyDescent="0.45">
      <c r="B44" s="112" t="s">
        <v>46</v>
      </c>
      <c r="C44" s="128"/>
      <c r="D44" s="177">
        <f>+D41/D12</f>
        <v>0.851692428096263</v>
      </c>
      <c r="E44" s="175">
        <f>+E41/E12</f>
        <v>0.81800996734834164</v>
      </c>
      <c r="F44" s="168"/>
      <c r="G44" s="84">
        <f>+G41/G12</f>
        <v>0.8025682182985554</v>
      </c>
      <c r="H44" s="85">
        <f>+H41/H12</f>
        <v>0.80800293685756241</v>
      </c>
      <c r="I44" s="85">
        <f>+I41/I12</f>
        <v>0.82599864590385919</v>
      </c>
      <c r="J44" s="85">
        <f>+J41/J12</f>
        <v>0.8268382352941176</v>
      </c>
      <c r="K44" s="88">
        <f>+K41/K12</f>
        <v>0.80246913580246915</v>
      </c>
    </row>
    <row r="45" spans="2:11" ht="17.45" customHeight="1" x14ac:dyDescent="0.4">
      <c r="C45" t="s">
        <v>71</v>
      </c>
      <c r="E45" s="67">
        <v>1063</v>
      </c>
      <c r="F45" t="s">
        <v>73</v>
      </c>
      <c r="G45" s="67">
        <v>1140</v>
      </c>
      <c r="H45" s="67">
        <v>1220</v>
      </c>
      <c r="I45" s="67">
        <v>1310</v>
      </c>
      <c r="J45" s="67">
        <v>1400</v>
      </c>
      <c r="K45" s="67">
        <v>1500</v>
      </c>
    </row>
    <row r="46" spans="2:11" hidden="1" x14ac:dyDescent="0.4">
      <c r="D46" t="s">
        <v>47</v>
      </c>
      <c r="E46" s="67"/>
      <c r="F46" s="35"/>
    </row>
    <row r="47" spans="2:11" hidden="1" x14ac:dyDescent="0.4">
      <c r="B47" s="129" t="s">
        <v>48</v>
      </c>
      <c r="C47" s="130"/>
      <c r="D47" s="115"/>
      <c r="E47" s="68" t="s">
        <v>49</v>
      </c>
      <c r="G47" s="62" t="s">
        <v>50</v>
      </c>
      <c r="H47" s="62" t="s">
        <v>50</v>
      </c>
      <c r="I47" s="62" t="s">
        <v>50</v>
      </c>
      <c r="J47" s="62" t="s">
        <v>50</v>
      </c>
      <c r="K47" s="63" t="s">
        <v>50</v>
      </c>
    </row>
    <row r="48" spans="2:11" hidden="1" x14ac:dyDescent="0.4">
      <c r="B48" s="131" t="s">
        <v>51</v>
      </c>
      <c r="C48" s="125"/>
      <c r="D48" s="132"/>
      <c r="E48" s="53"/>
      <c r="G48" s="53"/>
      <c r="H48" s="53"/>
      <c r="I48" s="53"/>
      <c r="J48" s="53">
        <v>0</v>
      </c>
      <c r="K48" s="54">
        <v>0</v>
      </c>
    </row>
    <row r="49" spans="2:11" hidden="1" x14ac:dyDescent="0.4">
      <c r="B49" s="131" t="s">
        <v>52</v>
      </c>
      <c r="C49" s="125"/>
      <c r="D49" s="132"/>
      <c r="E49" s="53"/>
      <c r="G49" s="53"/>
      <c r="H49" s="53"/>
      <c r="I49" s="53"/>
      <c r="J49" s="53"/>
      <c r="K49" s="54"/>
    </row>
    <row r="50" spans="2:11" hidden="1" x14ac:dyDescent="0.4">
      <c r="B50" s="131" t="s">
        <v>53</v>
      </c>
      <c r="C50" s="125"/>
      <c r="D50" s="132"/>
      <c r="E50" s="53"/>
      <c r="G50" s="53"/>
      <c r="H50" s="53"/>
      <c r="I50" s="53"/>
      <c r="J50" s="53"/>
      <c r="K50" s="54"/>
    </row>
    <row r="51" spans="2:11" hidden="1" x14ac:dyDescent="0.4">
      <c r="B51" s="131"/>
      <c r="C51" s="125"/>
      <c r="D51" s="132"/>
      <c r="E51" s="53"/>
      <c r="G51" s="53"/>
      <c r="H51" s="53"/>
      <c r="I51" s="53"/>
      <c r="J51" s="53"/>
      <c r="K51" s="54"/>
    </row>
    <row r="52" spans="2:11" ht="19.5" hidden="1" thickBot="1" x14ac:dyDescent="0.45">
      <c r="B52" s="126" t="s">
        <v>54</v>
      </c>
      <c r="C52" s="127"/>
      <c r="D52" s="116"/>
      <c r="E52" s="64">
        <f>SUM(E48:E51)</f>
        <v>0</v>
      </c>
      <c r="G52" s="64">
        <f>SUM(G48:G51)</f>
        <v>0</v>
      </c>
      <c r="H52" s="64">
        <f>SUM(H48:H51)</f>
        <v>0</v>
      </c>
      <c r="I52" s="64">
        <f t="shared" ref="I52:J52" si="15">SUM(I48:I51)</f>
        <v>0</v>
      </c>
      <c r="J52" s="64">
        <f t="shared" si="15"/>
        <v>0</v>
      </c>
      <c r="K52" s="65">
        <f>SUM(K48:K51)</f>
        <v>0</v>
      </c>
    </row>
    <row r="53" spans="2:11" x14ac:dyDescent="0.4">
      <c r="C53" t="s">
        <v>72</v>
      </c>
      <c r="D53" t="s">
        <v>75</v>
      </c>
      <c r="E53" s="67">
        <v>1188</v>
      </c>
      <c r="F53" t="s">
        <v>74</v>
      </c>
      <c r="G53" s="67">
        <v>1231</v>
      </c>
      <c r="H53" s="67">
        <v>1318</v>
      </c>
      <c r="I53" s="67">
        <v>1415</v>
      </c>
      <c r="J53" s="67">
        <v>1512</v>
      </c>
      <c r="K53" s="67">
        <v>1620</v>
      </c>
    </row>
    <row r="54" spans="2:11" x14ac:dyDescent="0.4">
      <c r="E54" t="s">
        <v>76</v>
      </c>
      <c r="H54" t="s">
        <v>76</v>
      </c>
      <c r="I54" t="s">
        <v>76</v>
      </c>
      <c r="J54" t="s">
        <v>76</v>
      </c>
      <c r="K54" t="s">
        <v>82</v>
      </c>
    </row>
    <row r="55" spans="2:11" x14ac:dyDescent="0.4">
      <c r="C55" t="s">
        <v>140</v>
      </c>
      <c r="H55" t="s">
        <v>77</v>
      </c>
      <c r="I55" t="s">
        <v>78</v>
      </c>
      <c r="J55" t="s">
        <v>79</v>
      </c>
    </row>
    <row r="56" spans="2:11" x14ac:dyDescent="0.4">
      <c r="H56" t="s">
        <v>80</v>
      </c>
      <c r="I56" t="s">
        <v>81</v>
      </c>
      <c r="J56" t="s">
        <v>81</v>
      </c>
      <c r="K56" t="s">
        <v>81</v>
      </c>
    </row>
  </sheetData>
  <mergeCells count="26">
    <mergeCell ref="B52:D52"/>
    <mergeCell ref="B27:C27"/>
    <mergeCell ref="B28:C28"/>
    <mergeCell ref="B44:C44"/>
    <mergeCell ref="B47:D47"/>
    <mergeCell ref="B48:D48"/>
    <mergeCell ref="B49:D49"/>
    <mergeCell ref="B50:D50"/>
    <mergeCell ref="B51:D51"/>
    <mergeCell ref="B43:C43"/>
    <mergeCell ref="E32:F32"/>
    <mergeCell ref="E33:F33"/>
    <mergeCell ref="B35:C35"/>
    <mergeCell ref="B41:C41"/>
    <mergeCell ref="B42:C42"/>
    <mergeCell ref="E31:F31"/>
    <mergeCell ref="B12:C12"/>
    <mergeCell ref="B13:C13"/>
    <mergeCell ref="B8:C8"/>
    <mergeCell ref="B3:C3"/>
    <mergeCell ref="B4:C4"/>
    <mergeCell ref="B23:C23"/>
    <mergeCell ref="B24:C24"/>
    <mergeCell ref="B25:C25"/>
    <mergeCell ref="E29:F29"/>
    <mergeCell ref="E30:F30"/>
  </mergeCells>
  <phoneticPr fontId="2"/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EDF8-0907-490B-A673-1B8AF50D3CD3}">
  <dimension ref="B1:V48"/>
  <sheetViews>
    <sheetView workbookViewId="0">
      <selection activeCell="K29" sqref="K29"/>
    </sheetView>
  </sheetViews>
  <sheetFormatPr defaultRowHeight="18.75" x14ac:dyDescent="0.4"/>
  <cols>
    <col min="1" max="1" width="3.25" customWidth="1"/>
    <col min="2" max="2" width="5.375" style="35" customWidth="1"/>
    <col min="3" max="3" width="8.125" customWidth="1"/>
    <col min="4" max="5" width="8.625" hidden="1" customWidth="1"/>
    <col min="6" max="7" width="9" customWidth="1"/>
    <col min="8" max="8" width="7.375" customWidth="1"/>
    <col min="9" max="9" width="9" hidden="1" customWidth="1"/>
    <col min="10" max="10" width="8.625" hidden="1" customWidth="1"/>
    <col min="11" max="12" width="9.25" customWidth="1"/>
    <col min="13" max="13" width="7.375" customWidth="1"/>
    <col min="14" max="15" width="8.625" hidden="1" customWidth="1"/>
    <col min="16" max="17" width="8.625" customWidth="1"/>
    <col min="18" max="18" width="6.375" customWidth="1"/>
  </cols>
  <sheetData>
    <row r="1" spans="2:22" ht="19.5" x14ac:dyDescent="0.4">
      <c r="C1" s="96" t="s">
        <v>85</v>
      </c>
      <c r="E1" s="67"/>
      <c r="F1" s="67"/>
      <c r="G1" s="67"/>
    </row>
    <row r="2" spans="2:22" x14ac:dyDescent="0.4">
      <c r="C2" t="s">
        <v>86</v>
      </c>
      <c r="D2" s="67"/>
      <c r="E2" s="67" t="s">
        <v>87</v>
      </c>
      <c r="F2" s="67"/>
      <c r="G2" s="67"/>
    </row>
    <row r="3" spans="2:22" x14ac:dyDescent="0.4">
      <c r="B3" s="66"/>
      <c r="C3" s="97"/>
      <c r="D3" s="98" t="s">
        <v>88</v>
      </c>
      <c r="E3" s="98"/>
      <c r="F3" s="99" t="s">
        <v>89</v>
      </c>
      <c r="G3" s="99"/>
      <c r="H3" s="97"/>
      <c r="I3" s="124" t="s">
        <v>90</v>
      </c>
      <c r="J3" s="125"/>
      <c r="K3" s="132"/>
      <c r="L3" s="66"/>
      <c r="M3" s="97"/>
      <c r="N3" s="124" t="s">
        <v>91</v>
      </c>
      <c r="O3" s="125"/>
      <c r="P3" s="132"/>
      <c r="Q3" s="97"/>
      <c r="S3" s="35"/>
      <c r="T3" t="s">
        <v>139</v>
      </c>
    </row>
    <row r="4" spans="2:22" x14ac:dyDescent="0.4">
      <c r="B4" s="66"/>
      <c r="C4" s="97"/>
      <c r="D4" s="99" t="s">
        <v>92</v>
      </c>
      <c r="E4" s="99" t="s">
        <v>93</v>
      </c>
      <c r="F4" s="99" t="s">
        <v>94</v>
      </c>
      <c r="G4" s="106" t="s">
        <v>141</v>
      </c>
      <c r="H4" s="66"/>
      <c r="I4" s="99" t="s">
        <v>95</v>
      </c>
      <c r="J4" s="99" t="s">
        <v>96</v>
      </c>
      <c r="K4" s="99" t="s">
        <v>97</v>
      </c>
      <c r="L4" s="106" t="s">
        <v>141</v>
      </c>
      <c r="M4" s="66"/>
      <c r="N4" s="99" t="s">
        <v>95</v>
      </c>
      <c r="O4" s="99" t="s">
        <v>96</v>
      </c>
      <c r="P4" s="99" t="s">
        <v>97</v>
      </c>
      <c r="Q4" s="106" t="s">
        <v>141</v>
      </c>
      <c r="S4" s="66"/>
      <c r="T4" s="97"/>
      <c r="U4" s="99" t="s">
        <v>92</v>
      </c>
      <c r="V4" s="109" t="s">
        <v>141</v>
      </c>
    </row>
    <row r="5" spans="2:22" x14ac:dyDescent="0.4">
      <c r="B5" s="66" t="s">
        <v>98</v>
      </c>
      <c r="C5" s="107" t="s">
        <v>99</v>
      </c>
      <c r="D5" s="59">
        <v>160000</v>
      </c>
      <c r="E5" s="59">
        <v>20000</v>
      </c>
      <c r="F5" s="53">
        <f t="shared" ref="F5:F6" si="0">+D5+E5</f>
        <v>180000</v>
      </c>
      <c r="G5" s="53">
        <v>250000</v>
      </c>
      <c r="H5" s="107" t="s">
        <v>99</v>
      </c>
      <c r="I5" s="59">
        <v>200000</v>
      </c>
      <c r="J5" s="59">
        <v>30000</v>
      </c>
      <c r="K5" s="55">
        <f t="shared" ref="K5:K9" si="1">+I5+J5</f>
        <v>230000</v>
      </c>
      <c r="L5" s="55">
        <v>300000</v>
      </c>
      <c r="M5" s="107" t="s">
        <v>99</v>
      </c>
      <c r="N5" s="59">
        <v>240000</v>
      </c>
      <c r="O5" s="59">
        <v>50000</v>
      </c>
      <c r="P5" s="101">
        <f t="shared" ref="P5:P9" si="2">+N5+O5</f>
        <v>290000</v>
      </c>
      <c r="Q5" s="53">
        <v>360000</v>
      </c>
      <c r="S5" s="66" t="s">
        <v>98</v>
      </c>
      <c r="T5" s="107" t="s">
        <v>99</v>
      </c>
      <c r="U5" s="59">
        <v>160000</v>
      </c>
      <c r="V5" s="53">
        <v>240000</v>
      </c>
    </row>
    <row r="6" spans="2:22" x14ac:dyDescent="0.4">
      <c r="B6" s="66" t="s">
        <v>100</v>
      </c>
      <c r="C6" s="107" t="s">
        <v>101</v>
      </c>
      <c r="D6" s="53">
        <f t="shared" ref="D6:D24" si="3">+D5+4000</f>
        <v>164000</v>
      </c>
      <c r="E6" s="53">
        <f t="shared" ref="E6:E24" si="4">+E5+1000</f>
        <v>21000</v>
      </c>
      <c r="F6" s="53">
        <f t="shared" si="0"/>
        <v>185000</v>
      </c>
      <c r="G6" s="53">
        <f>+G5+5000</f>
        <v>255000</v>
      </c>
      <c r="H6" s="107" t="s">
        <v>101</v>
      </c>
      <c r="I6" s="97">
        <f t="shared" ref="I6:I10" si="5">+I5+5000</f>
        <v>205000</v>
      </c>
      <c r="J6" s="55">
        <f t="shared" ref="J6:J10" si="6">+J5+1500</f>
        <v>31500</v>
      </c>
      <c r="K6" s="55">
        <f t="shared" si="1"/>
        <v>236500</v>
      </c>
      <c r="L6" s="55">
        <f>+L5+6500</f>
        <v>306500</v>
      </c>
      <c r="M6" s="107" t="s">
        <v>101</v>
      </c>
      <c r="N6" s="100">
        <f t="shared" ref="N6:N10" si="7">+N5+8000</f>
        <v>248000</v>
      </c>
      <c r="O6" s="59">
        <v>50000</v>
      </c>
      <c r="P6" s="101">
        <f t="shared" si="2"/>
        <v>298000</v>
      </c>
      <c r="Q6" s="55">
        <f>+Q5+8000</f>
        <v>368000</v>
      </c>
      <c r="S6" s="66" t="s">
        <v>100</v>
      </c>
      <c r="T6" s="107" t="s">
        <v>101</v>
      </c>
      <c r="U6" s="53">
        <f t="shared" ref="U6" si="8">+U5+4000</f>
        <v>164000</v>
      </c>
      <c r="V6" s="55">
        <f>+V5+4000</f>
        <v>244000</v>
      </c>
    </row>
    <row r="7" spans="2:22" x14ac:dyDescent="0.4">
      <c r="B7" s="66" t="s">
        <v>102</v>
      </c>
      <c r="C7" s="107" t="s">
        <v>103</v>
      </c>
      <c r="D7" s="53">
        <f t="shared" si="3"/>
        <v>168000</v>
      </c>
      <c r="E7" s="53">
        <f t="shared" si="4"/>
        <v>22000</v>
      </c>
      <c r="F7" s="53">
        <f>+D7+E7</f>
        <v>190000</v>
      </c>
      <c r="G7" s="53">
        <f t="shared" ref="G7:G24" si="9">+G6+5000</f>
        <v>260000</v>
      </c>
      <c r="H7" s="107" t="s">
        <v>103</v>
      </c>
      <c r="I7" s="97">
        <f t="shared" si="5"/>
        <v>210000</v>
      </c>
      <c r="J7" s="55">
        <f t="shared" si="6"/>
        <v>33000</v>
      </c>
      <c r="K7" s="55">
        <f t="shared" si="1"/>
        <v>243000</v>
      </c>
      <c r="L7" s="55">
        <f t="shared" ref="L7:L24" si="10">+L6+6500</f>
        <v>313000</v>
      </c>
      <c r="M7" s="107" t="s">
        <v>103</v>
      </c>
      <c r="N7" s="100">
        <f t="shared" si="7"/>
        <v>256000</v>
      </c>
      <c r="O7" s="59">
        <v>50000</v>
      </c>
      <c r="P7" s="101">
        <f t="shared" si="2"/>
        <v>306000</v>
      </c>
      <c r="Q7" s="55">
        <f t="shared" ref="Q7:Q24" si="11">+Q6+8000</f>
        <v>376000</v>
      </c>
      <c r="S7" s="66" t="s">
        <v>102</v>
      </c>
      <c r="T7" s="107" t="s">
        <v>103</v>
      </c>
      <c r="U7" s="53">
        <f t="shared" ref="U7:V7" si="12">+U6+4000</f>
        <v>168000</v>
      </c>
      <c r="V7" s="55">
        <f t="shared" si="12"/>
        <v>248000</v>
      </c>
    </row>
    <row r="8" spans="2:22" x14ac:dyDescent="0.4">
      <c r="B8" s="66" t="s">
        <v>104</v>
      </c>
      <c r="C8" s="107" t="s">
        <v>105</v>
      </c>
      <c r="D8" s="53">
        <f t="shared" si="3"/>
        <v>172000</v>
      </c>
      <c r="E8" s="53">
        <f t="shared" si="4"/>
        <v>23000</v>
      </c>
      <c r="F8" s="53">
        <f t="shared" ref="F8:F16" si="13">+D8+E8</f>
        <v>195000</v>
      </c>
      <c r="G8" s="53">
        <f t="shared" si="9"/>
        <v>265000</v>
      </c>
      <c r="H8" s="107" t="s">
        <v>105</v>
      </c>
      <c r="I8" s="97">
        <f t="shared" si="5"/>
        <v>215000</v>
      </c>
      <c r="J8" s="55">
        <f t="shared" si="6"/>
        <v>34500</v>
      </c>
      <c r="K8" s="55">
        <f t="shared" si="1"/>
        <v>249500</v>
      </c>
      <c r="L8" s="55">
        <f t="shared" si="10"/>
        <v>319500</v>
      </c>
      <c r="M8" s="107" t="s">
        <v>105</v>
      </c>
      <c r="N8" s="100">
        <f t="shared" si="7"/>
        <v>264000</v>
      </c>
      <c r="O8" s="59">
        <v>50000</v>
      </c>
      <c r="P8" s="101">
        <f t="shared" si="2"/>
        <v>314000</v>
      </c>
      <c r="Q8" s="55">
        <f t="shared" si="11"/>
        <v>384000</v>
      </c>
      <c r="S8" s="66" t="s">
        <v>104</v>
      </c>
      <c r="T8" s="107" t="s">
        <v>105</v>
      </c>
      <c r="U8" s="53">
        <f t="shared" ref="U8:V8" si="14">+U7+4000</f>
        <v>172000</v>
      </c>
      <c r="V8" s="55">
        <f t="shared" si="14"/>
        <v>252000</v>
      </c>
    </row>
    <row r="9" spans="2:22" x14ac:dyDescent="0.4">
      <c r="B9" s="66" t="s">
        <v>106</v>
      </c>
      <c r="C9" s="107" t="s">
        <v>107</v>
      </c>
      <c r="D9" s="53">
        <f t="shared" si="3"/>
        <v>176000</v>
      </c>
      <c r="E9" s="53">
        <f t="shared" si="4"/>
        <v>24000</v>
      </c>
      <c r="F9" s="53">
        <f t="shared" si="13"/>
        <v>200000</v>
      </c>
      <c r="G9" s="53">
        <f t="shared" si="9"/>
        <v>270000</v>
      </c>
      <c r="H9" s="107" t="s">
        <v>107</v>
      </c>
      <c r="I9" s="97">
        <f t="shared" si="5"/>
        <v>220000</v>
      </c>
      <c r="J9" s="55">
        <f t="shared" si="6"/>
        <v>36000</v>
      </c>
      <c r="K9" s="55">
        <f t="shared" si="1"/>
        <v>256000</v>
      </c>
      <c r="L9" s="55">
        <f t="shared" si="10"/>
        <v>326000</v>
      </c>
      <c r="M9" s="107" t="s">
        <v>107</v>
      </c>
      <c r="N9" s="100">
        <f t="shared" si="7"/>
        <v>272000</v>
      </c>
      <c r="O9" s="59">
        <v>50000</v>
      </c>
      <c r="P9" s="101">
        <f t="shared" si="2"/>
        <v>322000</v>
      </c>
      <c r="Q9" s="55">
        <f t="shared" si="11"/>
        <v>392000</v>
      </c>
      <c r="S9" s="66" t="s">
        <v>106</v>
      </c>
      <c r="T9" s="107" t="s">
        <v>107</v>
      </c>
      <c r="U9" s="53">
        <f t="shared" ref="U9:V9" si="15">+U8+4000</f>
        <v>176000</v>
      </c>
      <c r="V9" s="55">
        <f t="shared" si="15"/>
        <v>256000</v>
      </c>
    </row>
    <row r="10" spans="2:22" x14ac:dyDescent="0.4">
      <c r="B10" s="66" t="s">
        <v>108</v>
      </c>
      <c r="C10" s="107" t="s">
        <v>109</v>
      </c>
      <c r="D10" s="53">
        <f t="shared" si="3"/>
        <v>180000</v>
      </c>
      <c r="E10" s="53">
        <f t="shared" si="4"/>
        <v>25000</v>
      </c>
      <c r="F10" s="53">
        <f t="shared" si="13"/>
        <v>205000</v>
      </c>
      <c r="G10" s="53">
        <f t="shared" si="9"/>
        <v>275000</v>
      </c>
      <c r="H10" s="107" t="s">
        <v>109</v>
      </c>
      <c r="I10" s="97">
        <f t="shared" si="5"/>
        <v>225000</v>
      </c>
      <c r="J10" s="55">
        <f t="shared" si="6"/>
        <v>37500</v>
      </c>
      <c r="K10" s="55">
        <f>+I10+J10</f>
        <v>262500</v>
      </c>
      <c r="L10" s="55">
        <f t="shared" si="10"/>
        <v>332500</v>
      </c>
      <c r="M10" s="107" t="s">
        <v>109</v>
      </c>
      <c r="N10" s="100">
        <f t="shared" si="7"/>
        <v>280000</v>
      </c>
      <c r="O10" s="59">
        <v>50000</v>
      </c>
      <c r="P10" s="101">
        <f>+N10+O10</f>
        <v>330000</v>
      </c>
      <c r="Q10" s="55">
        <f t="shared" si="11"/>
        <v>400000</v>
      </c>
      <c r="S10" s="66" t="s">
        <v>108</v>
      </c>
      <c r="T10" s="107" t="s">
        <v>109</v>
      </c>
      <c r="U10" s="53">
        <f t="shared" ref="U10:V10" si="16">+U9+4000</f>
        <v>180000</v>
      </c>
      <c r="V10" s="55">
        <f t="shared" si="16"/>
        <v>260000</v>
      </c>
    </row>
    <row r="11" spans="2:22" x14ac:dyDescent="0.4">
      <c r="B11" s="66" t="s">
        <v>110</v>
      </c>
      <c r="C11" s="107" t="s">
        <v>111</v>
      </c>
      <c r="D11" s="102">
        <f t="shared" si="3"/>
        <v>184000</v>
      </c>
      <c r="E11" s="102">
        <f t="shared" si="4"/>
        <v>26000</v>
      </c>
      <c r="F11" s="103">
        <f t="shared" si="13"/>
        <v>210000</v>
      </c>
      <c r="G11" s="53">
        <f t="shared" si="9"/>
        <v>280000</v>
      </c>
      <c r="H11" s="107" t="s">
        <v>111</v>
      </c>
      <c r="I11" s="97">
        <f>+I10+5000</f>
        <v>230000</v>
      </c>
      <c r="J11" s="55">
        <f>+J10+1500</f>
        <v>39000</v>
      </c>
      <c r="K11" s="55">
        <f t="shared" ref="K11:K19" si="17">+I11+J11</f>
        <v>269000</v>
      </c>
      <c r="L11" s="55">
        <f t="shared" si="10"/>
        <v>339000</v>
      </c>
      <c r="M11" s="107" t="s">
        <v>111</v>
      </c>
      <c r="N11" s="100">
        <f>+N10+8000</f>
        <v>288000</v>
      </c>
      <c r="O11" s="59">
        <v>50000</v>
      </c>
      <c r="P11" s="101">
        <f t="shared" ref="P11:P19" si="18">+N11+O11</f>
        <v>338000</v>
      </c>
      <c r="Q11" s="55">
        <f t="shared" si="11"/>
        <v>408000</v>
      </c>
      <c r="S11" s="66" t="s">
        <v>110</v>
      </c>
      <c r="T11" s="107" t="s">
        <v>111</v>
      </c>
      <c r="U11" s="103">
        <f t="shared" ref="U11:V11" si="19">+U10+4000</f>
        <v>184000</v>
      </c>
      <c r="V11" s="55">
        <f t="shared" si="19"/>
        <v>264000</v>
      </c>
    </row>
    <row r="12" spans="2:22" x14ac:dyDescent="0.4">
      <c r="B12" s="66" t="s">
        <v>112</v>
      </c>
      <c r="C12" s="107" t="s">
        <v>113</v>
      </c>
      <c r="D12" s="53">
        <f t="shared" si="3"/>
        <v>188000</v>
      </c>
      <c r="E12" s="53">
        <f t="shared" si="4"/>
        <v>27000</v>
      </c>
      <c r="F12" s="103">
        <f t="shared" si="13"/>
        <v>215000</v>
      </c>
      <c r="G12" s="53">
        <f t="shared" si="9"/>
        <v>285000</v>
      </c>
      <c r="H12" s="107" t="s">
        <v>113</v>
      </c>
      <c r="I12" s="97">
        <f t="shared" ref="I12:I24" si="20">+I11+5000</f>
        <v>235000</v>
      </c>
      <c r="J12" s="55">
        <f t="shared" ref="J12:J17" si="21">+J11+1500</f>
        <v>40500</v>
      </c>
      <c r="K12" s="55">
        <f t="shared" si="17"/>
        <v>275500</v>
      </c>
      <c r="L12" s="55">
        <f t="shared" si="10"/>
        <v>345500</v>
      </c>
      <c r="M12" s="107" t="s">
        <v>113</v>
      </c>
      <c r="N12" s="100">
        <f t="shared" ref="N12:N24" si="22">+N11+8000</f>
        <v>296000</v>
      </c>
      <c r="O12" s="59">
        <v>50000</v>
      </c>
      <c r="P12" s="101">
        <f t="shared" si="18"/>
        <v>346000</v>
      </c>
      <c r="Q12" s="55">
        <f t="shared" si="11"/>
        <v>416000</v>
      </c>
      <c r="S12" s="66" t="s">
        <v>112</v>
      </c>
      <c r="T12" s="107" t="s">
        <v>113</v>
      </c>
      <c r="U12" s="53">
        <f t="shared" ref="U12:V12" si="23">+U11+4000</f>
        <v>188000</v>
      </c>
      <c r="V12" s="55">
        <f t="shared" si="23"/>
        <v>268000</v>
      </c>
    </row>
    <row r="13" spans="2:22" x14ac:dyDescent="0.4">
      <c r="B13" s="66" t="s">
        <v>114</v>
      </c>
      <c r="C13" s="107" t="s">
        <v>115</v>
      </c>
      <c r="D13" s="53">
        <f t="shared" si="3"/>
        <v>192000</v>
      </c>
      <c r="E13" s="53">
        <f t="shared" si="4"/>
        <v>28000</v>
      </c>
      <c r="F13" s="103">
        <f t="shared" si="13"/>
        <v>220000</v>
      </c>
      <c r="G13" s="53">
        <f t="shared" si="9"/>
        <v>290000</v>
      </c>
      <c r="H13" s="107" t="s">
        <v>115</v>
      </c>
      <c r="I13" s="97">
        <f t="shared" si="20"/>
        <v>240000</v>
      </c>
      <c r="J13" s="55">
        <f t="shared" si="21"/>
        <v>42000</v>
      </c>
      <c r="K13" s="55">
        <f t="shared" si="17"/>
        <v>282000</v>
      </c>
      <c r="L13" s="55">
        <f t="shared" si="10"/>
        <v>352000</v>
      </c>
      <c r="M13" s="107" t="s">
        <v>115</v>
      </c>
      <c r="N13" s="100">
        <f t="shared" si="22"/>
        <v>304000</v>
      </c>
      <c r="O13" s="59">
        <v>50000</v>
      </c>
      <c r="P13" s="101">
        <f t="shared" si="18"/>
        <v>354000</v>
      </c>
      <c r="Q13" s="55">
        <f t="shared" si="11"/>
        <v>424000</v>
      </c>
      <c r="S13" s="66" t="s">
        <v>114</v>
      </c>
      <c r="T13" s="107" t="s">
        <v>115</v>
      </c>
      <c r="U13" s="53">
        <f t="shared" ref="U13:V13" si="24">+U12+4000</f>
        <v>192000</v>
      </c>
      <c r="V13" s="55">
        <f t="shared" si="24"/>
        <v>272000</v>
      </c>
    </row>
    <row r="14" spans="2:22" x14ac:dyDescent="0.4">
      <c r="B14" s="66" t="s">
        <v>116</v>
      </c>
      <c r="C14" s="107" t="s">
        <v>117</v>
      </c>
      <c r="D14" s="53">
        <f t="shared" si="3"/>
        <v>196000</v>
      </c>
      <c r="E14" s="53">
        <f t="shared" si="4"/>
        <v>29000</v>
      </c>
      <c r="F14" s="103">
        <f t="shared" si="13"/>
        <v>225000</v>
      </c>
      <c r="G14" s="53">
        <f t="shared" si="9"/>
        <v>295000</v>
      </c>
      <c r="H14" s="107" t="s">
        <v>117</v>
      </c>
      <c r="I14" s="97">
        <f t="shared" si="20"/>
        <v>245000</v>
      </c>
      <c r="J14" s="55">
        <f t="shared" si="21"/>
        <v>43500</v>
      </c>
      <c r="K14" s="55">
        <f t="shared" si="17"/>
        <v>288500</v>
      </c>
      <c r="L14" s="55">
        <f t="shared" si="10"/>
        <v>358500</v>
      </c>
      <c r="M14" s="107" t="s">
        <v>117</v>
      </c>
      <c r="N14" s="100">
        <f t="shared" si="22"/>
        <v>312000</v>
      </c>
      <c r="O14" s="59">
        <v>50000</v>
      </c>
      <c r="P14" s="101">
        <f t="shared" si="18"/>
        <v>362000</v>
      </c>
      <c r="Q14" s="55">
        <f t="shared" si="11"/>
        <v>432000</v>
      </c>
      <c r="S14" s="66" t="s">
        <v>116</v>
      </c>
      <c r="T14" s="107" t="s">
        <v>117</v>
      </c>
      <c r="U14" s="53">
        <f t="shared" ref="U14:V14" si="25">+U13+4000</f>
        <v>196000</v>
      </c>
      <c r="V14" s="55">
        <f t="shared" si="25"/>
        <v>276000</v>
      </c>
    </row>
    <row r="15" spans="2:22" x14ac:dyDescent="0.4">
      <c r="B15" s="66" t="s">
        <v>118</v>
      </c>
      <c r="C15" s="107" t="s">
        <v>119</v>
      </c>
      <c r="D15" s="53">
        <f t="shared" si="3"/>
        <v>200000</v>
      </c>
      <c r="E15" s="53">
        <f t="shared" si="4"/>
        <v>30000</v>
      </c>
      <c r="F15" s="53">
        <f t="shared" si="13"/>
        <v>230000</v>
      </c>
      <c r="G15" s="53">
        <f t="shared" si="9"/>
        <v>300000</v>
      </c>
      <c r="H15" s="107" t="s">
        <v>119</v>
      </c>
      <c r="I15" s="97">
        <f t="shared" si="20"/>
        <v>250000</v>
      </c>
      <c r="J15" s="55">
        <f t="shared" si="21"/>
        <v>45000</v>
      </c>
      <c r="K15" s="55">
        <f t="shared" si="17"/>
        <v>295000</v>
      </c>
      <c r="L15" s="55">
        <f t="shared" si="10"/>
        <v>365000</v>
      </c>
      <c r="M15" s="107" t="s">
        <v>119</v>
      </c>
      <c r="N15" s="100">
        <f t="shared" si="22"/>
        <v>320000</v>
      </c>
      <c r="O15" s="59">
        <v>50000</v>
      </c>
      <c r="P15" s="101">
        <f t="shared" si="18"/>
        <v>370000</v>
      </c>
      <c r="Q15" s="55">
        <f t="shared" si="11"/>
        <v>440000</v>
      </c>
      <c r="S15" s="66" t="s">
        <v>118</v>
      </c>
      <c r="T15" s="107" t="s">
        <v>119</v>
      </c>
      <c r="U15" s="53">
        <f t="shared" ref="U15:V15" si="26">+U14+4000</f>
        <v>200000</v>
      </c>
      <c r="V15" s="55">
        <f t="shared" si="26"/>
        <v>280000</v>
      </c>
    </row>
    <row r="16" spans="2:22" x14ac:dyDescent="0.4">
      <c r="B16" s="66" t="s">
        <v>120</v>
      </c>
      <c r="C16" s="107" t="s">
        <v>121</v>
      </c>
      <c r="D16" s="53">
        <f t="shared" si="3"/>
        <v>204000</v>
      </c>
      <c r="E16" s="53">
        <f t="shared" si="4"/>
        <v>31000</v>
      </c>
      <c r="F16" s="53">
        <f t="shared" si="13"/>
        <v>235000</v>
      </c>
      <c r="G16" s="53">
        <f t="shared" si="9"/>
        <v>305000</v>
      </c>
      <c r="H16" s="107" t="s">
        <v>121</v>
      </c>
      <c r="I16" s="97">
        <f t="shared" si="20"/>
        <v>255000</v>
      </c>
      <c r="J16" s="55">
        <f t="shared" si="21"/>
        <v>46500</v>
      </c>
      <c r="K16" s="55">
        <f t="shared" si="17"/>
        <v>301500</v>
      </c>
      <c r="L16" s="55">
        <f t="shared" si="10"/>
        <v>371500</v>
      </c>
      <c r="M16" s="107" t="s">
        <v>121</v>
      </c>
      <c r="N16" s="100">
        <f t="shared" si="22"/>
        <v>328000</v>
      </c>
      <c r="O16" s="59">
        <v>50000</v>
      </c>
      <c r="P16" s="101">
        <f t="shared" si="18"/>
        <v>378000</v>
      </c>
      <c r="Q16" s="55">
        <f t="shared" si="11"/>
        <v>448000</v>
      </c>
      <c r="S16" s="66" t="s">
        <v>120</v>
      </c>
      <c r="T16" s="107" t="s">
        <v>121</v>
      </c>
      <c r="U16" s="53">
        <f t="shared" ref="U16:V16" si="27">+U15+4000</f>
        <v>204000</v>
      </c>
      <c r="V16" s="55">
        <f t="shared" si="27"/>
        <v>284000</v>
      </c>
    </row>
    <row r="17" spans="2:22" x14ac:dyDescent="0.4">
      <c r="B17" s="66" t="s">
        <v>122</v>
      </c>
      <c r="C17" s="107" t="s">
        <v>123</v>
      </c>
      <c r="D17" s="53">
        <f t="shared" si="3"/>
        <v>208000</v>
      </c>
      <c r="E17" s="53">
        <f t="shared" si="4"/>
        <v>32000</v>
      </c>
      <c r="F17" s="53">
        <f>+D17+E17</f>
        <v>240000</v>
      </c>
      <c r="G17" s="53">
        <f t="shared" si="9"/>
        <v>310000</v>
      </c>
      <c r="H17" s="107" t="s">
        <v>123</v>
      </c>
      <c r="I17" s="97">
        <f t="shared" si="20"/>
        <v>260000</v>
      </c>
      <c r="J17" s="55">
        <f t="shared" si="21"/>
        <v>48000</v>
      </c>
      <c r="K17" s="55">
        <f t="shared" si="17"/>
        <v>308000</v>
      </c>
      <c r="L17" s="55">
        <f t="shared" si="10"/>
        <v>378000</v>
      </c>
      <c r="M17" s="107" t="s">
        <v>123</v>
      </c>
      <c r="N17" s="100">
        <f t="shared" si="22"/>
        <v>336000</v>
      </c>
      <c r="O17" s="59">
        <v>50000</v>
      </c>
      <c r="P17" s="101">
        <f t="shared" si="18"/>
        <v>386000</v>
      </c>
      <c r="Q17" s="55">
        <f t="shared" si="11"/>
        <v>456000</v>
      </c>
      <c r="S17" s="66" t="s">
        <v>122</v>
      </c>
      <c r="T17" s="107" t="s">
        <v>123</v>
      </c>
      <c r="U17" s="53">
        <f t="shared" ref="U17:V17" si="28">+U16+4000</f>
        <v>208000</v>
      </c>
      <c r="V17" s="55">
        <f t="shared" si="28"/>
        <v>288000</v>
      </c>
    </row>
    <row r="18" spans="2:22" x14ac:dyDescent="0.4">
      <c r="B18" s="66" t="s">
        <v>124</v>
      </c>
      <c r="C18" s="107" t="s">
        <v>125</v>
      </c>
      <c r="D18" s="53">
        <f t="shared" si="3"/>
        <v>212000</v>
      </c>
      <c r="E18" s="53">
        <f t="shared" si="4"/>
        <v>33000</v>
      </c>
      <c r="F18" s="53">
        <f>+D18+E18</f>
        <v>245000</v>
      </c>
      <c r="G18" s="53">
        <f t="shared" si="9"/>
        <v>315000</v>
      </c>
      <c r="H18" s="107" t="s">
        <v>125</v>
      </c>
      <c r="I18" s="97">
        <f t="shared" si="20"/>
        <v>265000</v>
      </c>
      <c r="J18" s="55">
        <v>50000</v>
      </c>
      <c r="K18" s="55">
        <f t="shared" si="17"/>
        <v>315000</v>
      </c>
      <c r="L18" s="55">
        <f t="shared" si="10"/>
        <v>384500</v>
      </c>
      <c r="M18" s="107" t="s">
        <v>125</v>
      </c>
      <c r="N18" s="100">
        <f t="shared" si="22"/>
        <v>344000</v>
      </c>
      <c r="O18" s="59">
        <v>50000</v>
      </c>
      <c r="P18" s="101">
        <f t="shared" si="18"/>
        <v>394000</v>
      </c>
      <c r="Q18" s="55">
        <f t="shared" si="11"/>
        <v>464000</v>
      </c>
      <c r="S18" s="66" t="s">
        <v>124</v>
      </c>
      <c r="T18" s="107" t="s">
        <v>125</v>
      </c>
      <c r="U18" s="53">
        <f t="shared" ref="U18:V18" si="29">+U17+4000</f>
        <v>212000</v>
      </c>
      <c r="V18" s="55">
        <f t="shared" si="29"/>
        <v>292000</v>
      </c>
    </row>
    <row r="19" spans="2:22" x14ac:dyDescent="0.4">
      <c r="B19" s="66" t="s">
        <v>126</v>
      </c>
      <c r="C19" s="107" t="s">
        <v>127</v>
      </c>
      <c r="D19" s="102">
        <f t="shared" si="3"/>
        <v>216000</v>
      </c>
      <c r="E19" s="102">
        <f t="shared" si="4"/>
        <v>34000</v>
      </c>
      <c r="F19" s="103">
        <f>+D19+E19</f>
        <v>250000</v>
      </c>
      <c r="G19" s="53">
        <f t="shared" si="9"/>
        <v>320000</v>
      </c>
      <c r="H19" s="107" t="s">
        <v>127</v>
      </c>
      <c r="I19" s="97">
        <f t="shared" si="20"/>
        <v>270000</v>
      </c>
      <c r="J19" s="55">
        <v>50000</v>
      </c>
      <c r="K19" s="55">
        <f t="shared" si="17"/>
        <v>320000</v>
      </c>
      <c r="L19" s="55">
        <f t="shared" si="10"/>
        <v>391000</v>
      </c>
      <c r="M19" s="107" t="s">
        <v>127</v>
      </c>
      <c r="N19" s="100">
        <f t="shared" si="22"/>
        <v>352000</v>
      </c>
      <c r="O19" s="59">
        <v>50000</v>
      </c>
      <c r="P19" s="101">
        <f t="shared" si="18"/>
        <v>402000</v>
      </c>
      <c r="Q19" s="55">
        <f t="shared" si="11"/>
        <v>472000</v>
      </c>
      <c r="S19" s="66" t="s">
        <v>126</v>
      </c>
      <c r="T19" s="107" t="s">
        <v>127</v>
      </c>
      <c r="U19" s="103">
        <f t="shared" ref="U19:V19" si="30">+U18+4000</f>
        <v>216000</v>
      </c>
      <c r="V19" s="55">
        <f t="shared" si="30"/>
        <v>296000</v>
      </c>
    </row>
    <row r="20" spans="2:22" x14ac:dyDescent="0.4">
      <c r="B20" s="66" t="s">
        <v>128</v>
      </c>
      <c r="C20" s="107" t="s">
        <v>129</v>
      </c>
      <c r="D20" s="53">
        <f t="shared" si="3"/>
        <v>220000</v>
      </c>
      <c r="E20" s="53">
        <f t="shared" si="4"/>
        <v>35000</v>
      </c>
      <c r="F20" s="53">
        <f>+D20+E20</f>
        <v>255000</v>
      </c>
      <c r="G20" s="53">
        <f t="shared" si="9"/>
        <v>325000</v>
      </c>
      <c r="H20" s="107" t="s">
        <v>129</v>
      </c>
      <c r="I20" s="97">
        <f t="shared" si="20"/>
        <v>275000</v>
      </c>
      <c r="J20" s="55">
        <v>50000</v>
      </c>
      <c r="K20" s="55">
        <f>+I20+J20</f>
        <v>325000</v>
      </c>
      <c r="L20" s="55">
        <f t="shared" si="10"/>
        <v>397500</v>
      </c>
      <c r="M20" s="107" t="s">
        <v>129</v>
      </c>
      <c r="N20" s="100">
        <f t="shared" si="22"/>
        <v>360000</v>
      </c>
      <c r="O20" s="59">
        <v>50000</v>
      </c>
      <c r="P20" s="101">
        <f>+N20+O20</f>
        <v>410000</v>
      </c>
      <c r="Q20" s="55">
        <f t="shared" si="11"/>
        <v>480000</v>
      </c>
      <c r="S20" s="66" t="s">
        <v>128</v>
      </c>
      <c r="T20" s="107" t="s">
        <v>129</v>
      </c>
      <c r="U20" s="53">
        <f t="shared" ref="U20:V20" si="31">+U19+4000</f>
        <v>220000</v>
      </c>
      <c r="V20" s="55">
        <f t="shared" si="31"/>
        <v>300000</v>
      </c>
    </row>
    <row r="21" spans="2:22" x14ac:dyDescent="0.4">
      <c r="B21" s="66" t="s">
        <v>130</v>
      </c>
      <c r="C21" s="107" t="s">
        <v>131</v>
      </c>
      <c r="D21" s="53">
        <f t="shared" si="3"/>
        <v>224000</v>
      </c>
      <c r="E21" s="53">
        <f t="shared" si="4"/>
        <v>36000</v>
      </c>
      <c r="F21" s="53">
        <f>+D21+E21</f>
        <v>260000</v>
      </c>
      <c r="G21" s="53">
        <f t="shared" si="9"/>
        <v>330000</v>
      </c>
      <c r="H21" s="107" t="s">
        <v>131</v>
      </c>
      <c r="I21" s="97">
        <f t="shared" si="20"/>
        <v>280000</v>
      </c>
      <c r="J21" s="55">
        <v>50000</v>
      </c>
      <c r="K21" s="55">
        <f>+I21+J21</f>
        <v>330000</v>
      </c>
      <c r="L21" s="55">
        <f t="shared" si="10"/>
        <v>404000</v>
      </c>
      <c r="M21" s="107" t="s">
        <v>131</v>
      </c>
      <c r="N21" s="100">
        <f t="shared" si="22"/>
        <v>368000</v>
      </c>
      <c r="O21" s="59">
        <v>50000</v>
      </c>
      <c r="P21" s="101">
        <f>+N21+O21</f>
        <v>418000</v>
      </c>
      <c r="Q21" s="55">
        <f t="shared" si="11"/>
        <v>488000</v>
      </c>
      <c r="S21" s="66" t="s">
        <v>130</v>
      </c>
      <c r="T21" s="107" t="s">
        <v>131</v>
      </c>
      <c r="U21" s="53">
        <f t="shared" ref="U21:V21" si="32">+U20+4000</f>
        <v>224000</v>
      </c>
      <c r="V21" s="55">
        <f t="shared" si="32"/>
        <v>304000</v>
      </c>
    </row>
    <row r="22" spans="2:22" x14ac:dyDescent="0.4">
      <c r="B22" s="66" t="s">
        <v>132</v>
      </c>
      <c r="C22" s="107" t="s">
        <v>133</v>
      </c>
      <c r="D22" s="53">
        <f t="shared" si="3"/>
        <v>228000</v>
      </c>
      <c r="E22" s="53">
        <f t="shared" si="4"/>
        <v>37000</v>
      </c>
      <c r="F22" s="53">
        <f t="shared" ref="F22:F24" si="33">+D22+E22</f>
        <v>265000</v>
      </c>
      <c r="G22" s="53">
        <f t="shared" si="9"/>
        <v>335000</v>
      </c>
      <c r="H22" s="107" t="s">
        <v>133</v>
      </c>
      <c r="I22" s="97">
        <f t="shared" si="20"/>
        <v>285000</v>
      </c>
      <c r="J22" s="55">
        <v>50000</v>
      </c>
      <c r="K22" s="55">
        <f>+I22+J22</f>
        <v>335000</v>
      </c>
      <c r="L22" s="55">
        <f t="shared" si="10"/>
        <v>410500</v>
      </c>
      <c r="M22" s="107" t="s">
        <v>133</v>
      </c>
      <c r="N22" s="100">
        <f t="shared" si="22"/>
        <v>376000</v>
      </c>
      <c r="O22" s="59">
        <v>50000</v>
      </c>
      <c r="P22" s="101">
        <f>+N22+O22</f>
        <v>426000</v>
      </c>
      <c r="Q22" s="55">
        <f t="shared" si="11"/>
        <v>496000</v>
      </c>
      <c r="S22" s="66" t="s">
        <v>132</v>
      </c>
      <c r="T22" s="107" t="s">
        <v>133</v>
      </c>
      <c r="U22" s="53">
        <f t="shared" ref="U22:V22" si="34">+U21+4000</f>
        <v>228000</v>
      </c>
      <c r="V22" s="55">
        <f t="shared" si="34"/>
        <v>308000</v>
      </c>
    </row>
    <row r="23" spans="2:22" x14ac:dyDescent="0.4">
      <c r="B23" s="66" t="s">
        <v>134</v>
      </c>
      <c r="C23" s="107" t="s">
        <v>135</v>
      </c>
      <c r="D23" s="53">
        <f t="shared" si="3"/>
        <v>232000</v>
      </c>
      <c r="E23" s="53">
        <f t="shared" si="4"/>
        <v>38000</v>
      </c>
      <c r="F23" s="53">
        <f t="shared" si="33"/>
        <v>270000</v>
      </c>
      <c r="G23" s="53">
        <f t="shared" si="9"/>
        <v>340000</v>
      </c>
      <c r="H23" s="107" t="s">
        <v>135</v>
      </c>
      <c r="I23" s="97">
        <f t="shared" si="20"/>
        <v>290000</v>
      </c>
      <c r="J23" s="55">
        <v>50000</v>
      </c>
      <c r="K23" s="55">
        <f>+I23+J23</f>
        <v>340000</v>
      </c>
      <c r="L23" s="55">
        <f t="shared" si="10"/>
        <v>417000</v>
      </c>
      <c r="M23" s="107" t="s">
        <v>135</v>
      </c>
      <c r="N23" s="100">
        <f t="shared" si="22"/>
        <v>384000</v>
      </c>
      <c r="O23" s="59">
        <v>50000</v>
      </c>
      <c r="P23" s="101">
        <f>+N23+O23</f>
        <v>434000</v>
      </c>
      <c r="Q23" s="55">
        <f t="shared" si="11"/>
        <v>504000</v>
      </c>
      <c r="S23" s="66" t="s">
        <v>134</v>
      </c>
      <c r="T23" s="107" t="s">
        <v>135</v>
      </c>
      <c r="U23" s="53">
        <f t="shared" ref="U23:V23" si="35">+U22+4000</f>
        <v>232000</v>
      </c>
      <c r="V23" s="55">
        <f t="shared" si="35"/>
        <v>312000</v>
      </c>
    </row>
    <row r="24" spans="2:22" x14ac:dyDescent="0.4">
      <c r="B24" s="66" t="s">
        <v>136</v>
      </c>
      <c r="C24" s="107" t="s">
        <v>137</v>
      </c>
      <c r="D24" s="53">
        <f t="shared" si="3"/>
        <v>236000</v>
      </c>
      <c r="E24" s="53">
        <f t="shared" si="4"/>
        <v>39000</v>
      </c>
      <c r="F24" s="53">
        <f t="shared" si="33"/>
        <v>275000</v>
      </c>
      <c r="G24" s="53">
        <f t="shared" si="9"/>
        <v>345000</v>
      </c>
      <c r="H24" s="107" t="s">
        <v>137</v>
      </c>
      <c r="I24" s="97">
        <f t="shared" si="20"/>
        <v>295000</v>
      </c>
      <c r="J24" s="55">
        <v>50000</v>
      </c>
      <c r="K24" s="55">
        <f>+I24+J24</f>
        <v>345000</v>
      </c>
      <c r="L24" s="55">
        <f t="shared" si="10"/>
        <v>423500</v>
      </c>
      <c r="M24" s="107" t="s">
        <v>137</v>
      </c>
      <c r="N24" s="100">
        <f t="shared" si="22"/>
        <v>392000</v>
      </c>
      <c r="O24" s="59">
        <v>50000</v>
      </c>
      <c r="P24" s="101">
        <f>+N24+O24</f>
        <v>442000</v>
      </c>
      <c r="Q24" s="55">
        <f t="shared" si="11"/>
        <v>512000</v>
      </c>
      <c r="S24" s="66" t="s">
        <v>136</v>
      </c>
      <c r="T24" s="107" t="s">
        <v>137</v>
      </c>
      <c r="U24" s="53">
        <f t="shared" ref="U24:V24" si="36">+U23+4000</f>
        <v>236000</v>
      </c>
      <c r="V24" s="55">
        <f t="shared" si="36"/>
        <v>316000</v>
      </c>
    </row>
    <row r="26" spans="2:22" x14ac:dyDescent="0.4">
      <c r="F26" s="104"/>
      <c r="G26" t="s">
        <v>138</v>
      </c>
      <c r="T26" s="105"/>
    </row>
    <row r="27" spans="2:22" x14ac:dyDescent="0.4">
      <c r="C27" t="s">
        <v>139</v>
      </c>
    </row>
    <row r="28" spans="2:22" x14ac:dyDescent="0.4">
      <c r="B28" s="66"/>
      <c r="C28" s="97"/>
      <c r="F28" s="99" t="s">
        <v>92</v>
      </c>
      <c r="G28" s="99" t="s">
        <v>141</v>
      </c>
    </row>
    <row r="29" spans="2:22" x14ac:dyDescent="0.4">
      <c r="B29" s="66" t="s">
        <v>98</v>
      </c>
      <c r="C29" s="107" t="s">
        <v>99</v>
      </c>
      <c r="F29" s="59">
        <v>160000</v>
      </c>
      <c r="G29" s="53">
        <v>240000</v>
      </c>
    </row>
    <row r="30" spans="2:22" x14ac:dyDescent="0.4">
      <c r="B30" s="66" t="s">
        <v>100</v>
      </c>
      <c r="C30" s="107" t="s">
        <v>101</v>
      </c>
      <c r="F30" s="53">
        <f t="shared" ref="F30:G45" si="37">+F29+4000</f>
        <v>164000</v>
      </c>
      <c r="G30" s="55">
        <f>+G29+4000</f>
        <v>244000</v>
      </c>
    </row>
    <row r="31" spans="2:22" x14ac:dyDescent="0.4">
      <c r="B31" s="66" t="s">
        <v>102</v>
      </c>
      <c r="C31" s="107" t="s">
        <v>103</v>
      </c>
      <c r="F31" s="53">
        <f t="shared" si="37"/>
        <v>168000</v>
      </c>
      <c r="G31" s="55">
        <f t="shared" si="37"/>
        <v>248000</v>
      </c>
    </row>
    <row r="32" spans="2:22" x14ac:dyDescent="0.4">
      <c r="B32" s="66" t="s">
        <v>104</v>
      </c>
      <c r="C32" s="107" t="s">
        <v>105</v>
      </c>
      <c r="F32" s="53">
        <f t="shared" si="37"/>
        <v>172000</v>
      </c>
      <c r="G32" s="55">
        <f t="shared" si="37"/>
        <v>252000</v>
      </c>
    </row>
    <row r="33" spans="2:7" x14ac:dyDescent="0.4">
      <c r="B33" s="66" t="s">
        <v>106</v>
      </c>
      <c r="C33" s="107" t="s">
        <v>107</v>
      </c>
      <c r="F33" s="53">
        <f t="shared" si="37"/>
        <v>176000</v>
      </c>
      <c r="G33" s="55">
        <f t="shared" si="37"/>
        <v>256000</v>
      </c>
    </row>
    <row r="34" spans="2:7" x14ac:dyDescent="0.4">
      <c r="B34" s="66" t="s">
        <v>108</v>
      </c>
      <c r="C34" s="107" t="s">
        <v>109</v>
      </c>
      <c r="F34" s="53">
        <f t="shared" si="37"/>
        <v>180000</v>
      </c>
      <c r="G34" s="55">
        <f t="shared" si="37"/>
        <v>260000</v>
      </c>
    </row>
    <row r="35" spans="2:7" x14ac:dyDescent="0.4">
      <c r="B35" s="66" t="s">
        <v>110</v>
      </c>
      <c r="C35" s="107" t="s">
        <v>111</v>
      </c>
      <c r="F35" s="103">
        <f t="shared" si="37"/>
        <v>184000</v>
      </c>
      <c r="G35" s="55">
        <f t="shared" si="37"/>
        <v>264000</v>
      </c>
    </row>
    <row r="36" spans="2:7" x14ac:dyDescent="0.4">
      <c r="B36" s="66" t="s">
        <v>112</v>
      </c>
      <c r="C36" s="107" t="s">
        <v>113</v>
      </c>
      <c r="F36" s="53">
        <f t="shared" si="37"/>
        <v>188000</v>
      </c>
      <c r="G36" s="55">
        <f t="shared" si="37"/>
        <v>268000</v>
      </c>
    </row>
    <row r="37" spans="2:7" x14ac:dyDescent="0.4">
      <c r="B37" s="66" t="s">
        <v>114</v>
      </c>
      <c r="C37" s="107" t="s">
        <v>115</v>
      </c>
      <c r="F37" s="53">
        <f t="shared" si="37"/>
        <v>192000</v>
      </c>
      <c r="G37" s="55">
        <f t="shared" si="37"/>
        <v>272000</v>
      </c>
    </row>
    <row r="38" spans="2:7" x14ac:dyDescent="0.4">
      <c r="B38" s="66" t="s">
        <v>116</v>
      </c>
      <c r="C38" s="107" t="s">
        <v>117</v>
      </c>
      <c r="F38" s="53">
        <f t="shared" si="37"/>
        <v>196000</v>
      </c>
      <c r="G38" s="55">
        <f t="shared" si="37"/>
        <v>276000</v>
      </c>
    </row>
    <row r="39" spans="2:7" x14ac:dyDescent="0.4">
      <c r="B39" s="66" t="s">
        <v>118</v>
      </c>
      <c r="C39" s="107" t="s">
        <v>119</v>
      </c>
      <c r="F39" s="53">
        <f t="shared" si="37"/>
        <v>200000</v>
      </c>
      <c r="G39" s="55">
        <f t="shared" si="37"/>
        <v>280000</v>
      </c>
    </row>
    <row r="40" spans="2:7" x14ac:dyDescent="0.4">
      <c r="B40" s="66" t="s">
        <v>120</v>
      </c>
      <c r="C40" s="107" t="s">
        <v>121</v>
      </c>
      <c r="F40" s="53">
        <f t="shared" si="37"/>
        <v>204000</v>
      </c>
      <c r="G40" s="55">
        <f t="shared" si="37"/>
        <v>284000</v>
      </c>
    </row>
    <row r="41" spans="2:7" x14ac:dyDescent="0.4">
      <c r="B41" s="66" t="s">
        <v>122</v>
      </c>
      <c r="C41" s="107" t="s">
        <v>123</v>
      </c>
      <c r="F41" s="53">
        <f t="shared" si="37"/>
        <v>208000</v>
      </c>
      <c r="G41" s="55">
        <f t="shared" si="37"/>
        <v>288000</v>
      </c>
    </row>
    <row r="42" spans="2:7" x14ac:dyDescent="0.4">
      <c r="B42" s="66" t="s">
        <v>124</v>
      </c>
      <c r="C42" s="107" t="s">
        <v>125</v>
      </c>
      <c r="F42" s="53">
        <f t="shared" si="37"/>
        <v>212000</v>
      </c>
      <c r="G42" s="55">
        <f t="shared" si="37"/>
        <v>292000</v>
      </c>
    </row>
    <row r="43" spans="2:7" x14ac:dyDescent="0.4">
      <c r="B43" s="66" t="s">
        <v>126</v>
      </c>
      <c r="C43" s="107" t="s">
        <v>127</v>
      </c>
      <c r="F43" s="103">
        <f t="shared" si="37"/>
        <v>216000</v>
      </c>
      <c r="G43" s="55">
        <f t="shared" si="37"/>
        <v>296000</v>
      </c>
    </row>
    <row r="44" spans="2:7" x14ac:dyDescent="0.4">
      <c r="B44" s="66" t="s">
        <v>128</v>
      </c>
      <c r="C44" s="107" t="s">
        <v>129</v>
      </c>
      <c r="F44" s="53">
        <f t="shared" si="37"/>
        <v>220000</v>
      </c>
      <c r="G44" s="55">
        <f t="shared" si="37"/>
        <v>300000</v>
      </c>
    </row>
    <row r="45" spans="2:7" x14ac:dyDescent="0.4">
      <c r="B45" s="66" t="s">
        <v>130</v>
      </c>
      <c r="C45" s="107" t="s">
        <v>131</v>
      </c>
      <c r="F45" s="53">
        <f t="shared" si="37"/>
        <v>224000</v>
      </c>
      <c r="G45" s="55">
        <f t="shared" si="37"/>
        <v>304000</v>
      </c>
    </row>
    <row r="46" spans="2:7" x14ac:dyDescent="0.4">
      <c r="B46" s="66" t="s">
        <v>132</v>
      </c>
      <c r="C46" s="107" t="s">
        <v>133</v>
      </c>
      <c r="F46" s="53">
        <f t="shared" ref="F46:G48" si="38">+F45+4000</f>
        <v>228000</v>
      </c>
      <c r="G46" s="55">
        <f t="shared" si="38"/>
        <v>308000</v>
      </c>
    </row>
    <row r="47" spans="2:7" x14ac:dyDescent="0.4">
      <c r="B47" s="66" t="s">
        <v>134</v>
      </c>
      <c r="C47" s="107" t="s">
        <v>135</v>
      </c>
      <c r="F47" s="53">
        <f t="shared" si="38"/>
        <v>232000</v>
      </c>
      <c r="G47" s="55">
        <f t="shared" si="38"/>
        <v>312000</v>
      </c>
    </row>
    <row r="48" spans="2:7" x14ac:dyDescent="0.4">
      <c r="B48" s="66" t="s">
        <v>136</v>
      </c>
      <c r="C48" s="107" t="s">
        <v>137</v>
      </c>
      <c r="F48" s="53">
        <f t="shared" si="38"/>
        <v>236000</v>
      </c>
      <c r="G48" s="55">
        <f t="shared" si="38"/>
        <v>316000</v>
      </c>
    </row>
  </sheetData>
  <mergeCells count="2">
    <mergeCell ref="I3:K3"/>
    <mergeCell ref="N3:P3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経営計画</vt:lpstr>
      <vt:lpstr>等級号俸表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Tamasaki PC</cp:lastModifiedBy>
  <cp:lastPrinted>2026-01-18T08:49:56Z</cp:lastPrinted>
  <dcterms:created xsi:type="dcterms:W3CDTF">2025-05-23T08:00:03Z</dcterms:created>
  <dcterms:modified xsi:type="dcterms:W3CDTF">2026-01-19T03:23:29Z</dcterms:modified>
</cp:coreProperties>
</file>